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slicers/slicer1.xml" ContentType="application/vnd.ms-excel.slicer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tables/table4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03_EXCELHANCE/01_DEV/0 _ Tech/CLAUDE/Page web Vitrine/Fichiers gratuits/"/>
    </mc:Choice>
  </mc:AlternateContent>
  <xr:revisionPtr revIDLastSave="159" documentId="109_{508517E2-4359-45A4-AC72-AD0A9280FC44}" xr6:coauthVersionLast="47" xr6:coauthVersionMax="47" xr10:uidLastSave="{C8F6A598-6144-42A9-B499-3990D731D2B9}"/>
  <bookViews>
    <workbookView showSheetTabs="0" xWindow="-28920" yWindow="-120" windowWidth="29040" windowHeight="15720" activeTab="2" xr2:uid="{94C7F7E9-F374-4627-BED6-DB2F1096224E}"/>
  </bookViews>
  <sheets>
    <sheet name="Services" sheetId="1" r:id="rId1"/>
    <sheet name="Personnes" sheetId="2" r:id="rId2"/>
    <sheet name="TÂCHES" sheetId="3" r:id="rId3"/>
    <sheet name="MATRICE" sheetId="4" r:id="rId4"/>
    <sheet name="Listes" sheetId="5" r:id="rId5"/>
    <sheet name="Calculs" sheetId="8" state="veryHidden" r:id="rId6"/>
  </sheets>
  <definedNames>
    <definedName name="Adeleguer">Listes!$B$6</definedName>
    <definedName name="Aeliminer">Listes!$B$7</definedName>
    <definedName name="Afaire">Listes!$B$4</definedName>
    <definedName name="Aplanifier">Listes!$B$5</definedName>
    <definedName name="Liste_personnes">tbl_Owner[[#All],[Nom]]</definedName>
    <definedName name="Segment_Owner">#N/A</definedName>
    <definedName name="Segment_PDCA">#N/A</definedName>
    <definedName name="Statut_Eisen">tbl_LISTES_PDCA[Statut Eisenhower]</definedName>
    <definedName name="_xlnm.Print_Area" localSheetId="3">MATRICE!$C$1:$R$13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" l="1"/>
  <c r="I7" i="3" l="1"/>
  <c r="I8" i="3"/>
  <c r="I9" i="3"/>
  <c r="I10" i="3"/>
  <c r="I11" i="3"/>
  <c r="I12" i="3"/>
  <c r="I13" i="3"/>
  <c r="I14" i="3"/>
  <c r="I15" i="3"/>
  <c r="I16" i="3"/>
  <c r="I17" i="3"/>
  <c r="I18" i="3"/>
  <c r="H32" i="4" l="1" a="1"/>
  <c r="G10" i="4" a="1"/>
  <c r="E32" i="4" a="1"/>
  <c r="D10" i="4" a="1"/>
  <c r="E7" i="8"/>
  <c r="G7" i="3"/>
  <c r="G8" i="3"/>
  <c r="G9" i="3"/>
  <c r="G10" i="3"/>
  <c r="G11" i="3"/>
  <c r="G12" i="3"/>
  <c r="G13" i="3"/>
  <c r="G14" i="3"/>
  <c r="G15" i="3"/>
  <c r="G16" i="3"/>
  <c r="G17" i="3"/>
  <c r="G18" i="3"/>
  <c r="B2" i="8"/>
  <c r="B4" i="8"/>
  <c r="E4" i="8" s="1"/>
  <c r="F4" i="8" s="1"/>
  <c r="B5" i="8"/>
  <c r="E5" i="8" s="1"/>
  <c r="F5" i="8" s="1"/>
  <c r="B6" i="8"/>
  <c r="E6" i="8" s="1"/>
  <c r="F6" i="8" s="1"/>
  <c r="B3" i="8"/>
  <c r="E3" i="8" s="1"/>
  <c r="F3" i="8" l="1"/>
  <c r="I6" i="8"/>
  <c r="I5" i="8"/>
  <c r="I4" i="8"/>
  <c r="K4" i="8"/>
  <c r="I3" i="8"/>
  <c r="L3" i="8"/>
  <c r="L6" i="8"/>
  <c r="L4" i="8"/>
  <c r="K3" i="8"/>
  <c r="L5" i="8"/>
  <c r="K6" i="8"/>
  <c r="K5" i="8"/>
  <c r="J4" i="8"/>
  <c r="J6" i="8"/>
  <c r="J5" i="8"/>
  <c r="J3" i="8"/>
  <c r="E8" i="8"/>
  <c r="C3" i="8"/>
  <c r="D3" i="8" s="1"/>
  <c r="C6" i="8"/>
  <c r="D6" i="8" s="1"/>
  <c r="C5" i="8"/>
  <c r="D5" i="8" s="1"/>
  <c r="C4" i="8"/>
  <c r="D4" i="8" s="1"/>
  <c r="G3" i="8" l="1"/>
  <c r="H3" i="8" s="1"/>
  <c r="G6" i="8"/>
  <c r="H6" i="8" s="1"/>
  <c r="G5" i="8"/>
  <c r="H5" i="8" s="1"/>
  <c r="G4" i="8"/>
  <c r="H4" i="8" s="1"/>
  <c r="I7" i="8"/>
  <c r="C7" i="8"/>
  <c r="C4" i="4" s="1"/>
  <c r="K7" i="8"/>
  <c r="L7" i="8"/>
  <c r="J7" i="8"/>
  <c r="G7" i="8" l="1"/>
  <c r="H7" i="8" s="1"/>
  <c r="D7" i="8"/>
  <c r="G8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<sst xmlns="http://schemas.openxmlformats.org/spreadsheetml/2006/main" count="94" uniqueCount="59">
  <si>
    <t>Services</t>
  </si>
  <si>
    <t>RH</t>
  </si>
  <si>
    <t>Comptabilité</t>
  </si>
  <si>
    <t>Production</t>
  </si>
  <si>
    <t>R&amp;D</t>
  </si>
  <si>
    <t>Qualité</t>
  </si>
  <si>
    <t>Expéditions</t>
  </si>
  <si>
    <t>SERVICES</t>
  </si>
  <si>
    <t>Service</t>
  </si>
  <si>
    <t>Régine Blanck</t>
  </si>
  <si>
    <t>Alain Minnoy</t>
  </si>
  <si>
    <t>Stéphanie Deboras</t>
  </si>
  <si>
    <t>Esther Nkouma</t>
  </si>
  <si>
    <t>Olivier Faure</t>
  </si>
  <si>
    <t>Mounir Rebei</t>
  </si>
  <si>
    <t>Textbox</t>
  </si>
  <si>
    <t>Christophe Bruneau</t>
  </si>
  <si>
    <t>Préparer un contrôle aléatoire des expé</t>
  </si>
  <si>
    <t>Envoyer des bons de réduction</t>
  </si>
  <si>
    <t>Service Client</t>
  </si>
  <si>
    <t>Effectuer les contrôles aléatoires</t>
  </si>
  <si>
    <t>Stocks</t>
  </si>
  <si>
    <t>Planifier une réu avec la Production</t>
  </si>
  <si>
    <t>Lancer nouvelle machine de prod</t>
  </si>
  <si>
    <t>Comparer paniers clients VS dispo</t>
  </si>
  <si>
    <t>Préparer une campagne recrutement</t>
  </si>
  <si>
    <t>Faire les entretiens de recrutement</t>
  </si>
  <si>
    <t>Sélectionner les meilleurs candidats</t>
  </si>
  <si>
    <t>Intégrer les candidats recrutés</t>
  </si>
  <si>
    <t>Préparer toutes les factures erronées</t>
  </si>
  <si>
    <t>Planifier une réu avec l'Expédition</t>
  </si>
  <si>
    <t>Chris Excelbooster</t>
  </si>
  <si>
    <t>Total</t>
  </si>
  <si>
    <t>Direction</t>
  </si>
  <si>
    <t>Owners</t>
  </si>
  <si>
    <t>PERSONNES</t>
  </si>
  <si>
    <t>Nombre tâches</t>
  </si>
  <si>
    <t>Progression</t>
  </si>
  <si>
    <t>Efficience</t>
  </si>
  <si>
    <t>Tâches non-démarrées</t>
  </si>
  <si>
    <t>Tâches en cours</t>
  </si>
  <si>
    <t>Tâches en retard</t>
  </si>
  <si>
    <t>Tâches terminées</t>
  </si>
  <si>
    <t>Tâche</t>
  </si>
  <si>
    <t>À planifier</t>
  </si>
  <si>
    <t>À déléguer</t>
  </si>
  <si>
    <t>À éliminer</t>
  </si>
  <si>
    <r>
      <t>À</t>
    </r>
    <r>
      <rPr>
        <sz val="15.95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</rPr>
      <t>faire</t>
    </r>
  </si>
  <si>
    <t>À faire</t>
  </si>
  <si>
    <t>Cocher pour terminer</t>
  </si>
  <si>
    <t>Statut tâche</t>
  </si>
  <si>
    <t>Statut Eisenhower</t>
  </si>
  <si>
    <r>
      <t>T</t>
    </r>
    <r>
      <rPr>
        <b/>
        <u/>
        <sz val="40"/>
        <color rgb="FF00B050"/>
        <rFont val="Aptos Narrow"/>
        <family val="2"/>
      </rPr>
      <t>Â</t>
    </r>
    <r>
      <rPr>
        <b/>
        <u/>
        <sz val="40"/>
        <color rgb="FF00B050"/>
        <rFont val="Aptos Narrow"/>
        <family val="2"/>
        <scheme val="minor"/>
      </rPr>
      <t>CHES</t>
    </r>
  </si>
  <si>
    <t>MATRICE D'EISENHOWER</t>
  </si>
  <si>
    <r>
      <rPr>
        <b/>
        <sz val="16"/>
        <color theme="0"/>
        <rFont val="Aptos Narrow"/>
        <family val="2"/>
      </rPr>
      <t>À</t>
    </r>
    <r>
      <rPr>
        <b/>
        <sz val="16"/>
        <color theme="0"/>
        <rFont val="Aptos Narrow"/>
        <family val="2"/>
        <scheme val="minor"/>
      </rPr>
      <t xml:space="preserve"> FAIRE  -  URGENT</t>
    </r>
  </si>
  <si>
    <t>À PLANIFIER  -  IMPORTANT</t>
  </si>
  <si>
    <t>À DELEGUER  -  NON URGENT</t>
  </si>
  <si>
    <r>
      <t xml:space="preserve">À </t>
    </r>
    <r>
      <rPr>
        <b/>
        <sz val="16"/>
        <color theme="0"/>
        <rFont val="Calibri"/>
        <family val="2"/>
      </rPr>
      <t>É</t>
    </r>
    <r>
      <rPr>
        <b/>
        <sz val="16"/>
        <color theme="0"/>
        <rFont val="Aptos Narrow"/>
        <family val="2"/>
        <scheme val="minor"/>
      </rPr>
      <t>LIMINER  -  NON IMPORTANT</t>
    </r>
  </si>
  <si>
    <t>Personne en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</si>
</sst>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2" tint="-0.499984740745262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2"/>
      <color rgb="FF00B050"/>
      <name val="Aptos Narrow"/>
      <family val="2"/>
      <scheme val="minor"/>
    </font>
    <font>
      <sz val="11"/>
      <color theme="1"/>
      <name val="Aptos Narrow"/>
      <family val="2"/>
    </font>
    <font>
      <sz val="15.95"/>
      <color theme="1"/>
      <name val="Aptos Narrow"/>
      <family val="2"/>
    </font>
    <font>
      <b/>
      <u/>
      <sz val="40"/>
      <color rgb="FF00B050"/>
      <name val="Aptos Narrow"/>
      <family val="2"/>
      <scheme val="minor"/>
    </font>
    <font>
      <b/>
      <u/>
      <sz val="40"/>
      <color rgb="FF00B050"/>
      <name val="Aptos Narrow"/>
      <family val="2"/>
    </font>
    <font>
      <b/>
      <sz val="16"/>
      <color theme="0"/>
      <name val="Aptos Narrow"/>
      <family val="2"/>
      <scheme val="minor"/>
    </font>
    <font>
      <b/>
      <sz val="16"/>
      <color theme="0"/>
      <name val="Aptos Narrow"/>
      <family val="2"/>
    </font>
    <font>
      <b/>
      <sz val="16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9D4BF"/>
        <bgColor indexed="64"/>
      </patternFill>
    </fill>
    <fill>
      <patternFill patternType="solid">
        <fgColor rgb="FFFF757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00FF00"/>
      </bottom>
      <diagonal/>
    </border>
    <border>
      <left style="thin">
        <color theme="4"/>
      </left>
      <right/>
      <top style="thin">
        <color theme="4"/>
      </top>
      <bottom style="thick">
        <color rgb="FF00FF00"/>
      </bottom>
      <diagonal/>
    </border>
    <border>
      <left/>
      <right style="thin">
        <color theme="4"/>
      </right>
      <top style="thin">
        <color theme="4"/>
      </top>
      <bottom style="thick">
        <color rgb="FF00FF0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rgb="FF00FF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9" fontId="0" fillId="5" borderId="0" xfId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quotePrefix="1" applyAlignment="1">
      <alignment wrapText="1"/>
    </xf>
    <xf numFmtId="9" fontId="6" fillId="5" borderId="0" xfId="1" applyFont="1" applyFill="1" applyAlignment="1">
      <alignment horizontal="center" vertical="center"/>
    </xf>
    <xf numFmtId="9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 shrinkToFit="1"/>
    </xf>
    <xf numFmtId="0" fontId="14" fillId="0" borderId="0" xfId="0" applyFont="1" applyAlignment="1">
      <alignment horizontal="left" vertical="center" indent="4"/>
    </xf>
    <xf numFmtId="14" fontId="11" fillId="0" borderId="0" xfId="0" applyNumberFormat="1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7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 indent="7"/>
    </xf>
    <xf numFmtId="0" fontId="8" fillId="0" borderId="0" xfId="0" applyFont="1" applyAlignment="1">
      <alignment horizontal="left" indent="8"/>
    </xf>
    <xf numFmtId="0" fontId="0" fillId="8" borderId="0" xfId="0" applyFill="1" applyAlignment="1">
      <alignment horizontal="center" shrinkToFit="1"/>
    </xf>
    <xf numFmtId="0" fontId="0" fillId="8" borderId="0" xfId="0" applyFill="1" applyAlignment="1">
      <alignment horizontal="left" shrinkToFit="1"/>
    </xf>
    <xf numFmtId="0" fontId="16" fillId="10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2" borderId="0" xfId="0" applyFill="1" applyAlignment="1">
      <alignment horizontal="left" shrinkToFit="1"/>
    </xf>
    <xf numFmtId="0" fontId="2" fillId="0" borderId="0" xfId="0" applyFont="1" applyAlignment="1">
      <alignment horizontal="left" indent="3"/>
    </xf>
    <xf numFmtId="0" fontId="16" fillId="12" borderId="0" xfId="0" applyFont="1" applyFill="1" applyAlignment="1">
      <alignment horizontal="center"/>
    </xf>
    <xf numFmtId="0" fontId="2" fillId="13" borderId="0" xfId="0" applyFont="1" applyFill="1" applyAlignment="1">
      <alignment horizontal="left" indent="1" shrinkToFit="1"/>
    </xf>
    <xf numFmtId="0" fontId="16" fillId="9" borderId="0" xfId="0" applyFont="1" applyFill="1" applyAlignment="1">
      <alignment horizontal="center"/>
    </xf>
    <xf numFmtId="0" fontId="2" fillId="14" borderId="0" xfId="0" applyFont="1" applyFill="1" applyAlignment="1">
      <alignment horizontal="left" indent="1" shrinkToFit="1"/>
    </xf>
    <xf numFmtId="0" fontId="2" fillId="0" borderId="0" xfId="0" applyFont="1" applyAlignment="1">
      <alignment horizontal="left"/>
    </xf>
    <xf numFmtId="0" fontId="10" fillId="0" borderId="0" xfId="0" applyFont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Normal" xfId="0" builtinId="0"/>
    <cellStyle name="Pourcentage" xfId="1" builtinId="5"/>
  </cellStyles>
  <dxfs count="30">
    <dxf>
      <font>
        <b/>
        <i val="0"/>
        <color rgb="FF00B050"/>
      </font>
    </dxf>
    <dxf>
      <font>
        <color rgb="FF0070C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/>
        <color theme="0" tint="-0.24994659260841701"/>
      </font>
    </dxf>
    <dxf>
      <fill>
        <patternFill>
          <bgColor rgb="FFFFFF00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B050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1" readingOrder="0"/>
    </dxf>
    <dxf>
      <font>
        <b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relativeIndent="1" justifyLastLine="0" shrinkToFit="1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ck">
          <color rgb="FF00FF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alignment horizontal="center" vertical="center" textRotation="0" wrapText="0" indent="0" justifyLastLine="0" shrinkToFit="0" readingOrder="0"/>
    </dxf>
    <dxf>
      <border>
        <bottom style="thick">
          <color rgb="FF00FFFF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border>
        <bottom style="thick">
          <color rgb="FF00FFFF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7575"/>
      <color rgb="FFF9D4BF"/>
      <color rgb="FF99FF99"/>
      <color rgb="FFF8CEB6"/>
      <color rgb="FF00FF00"/>
      <color rgb="FFE9F2FB"/>
      <color rgb="FFEEF5FC"/>
      <color rgb="FFC1FFFF"/>
      <color rgb="FF00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71128502781602"/>
          <c:y val="8.1140268707461438E-2"/>
          <c:w val="0.65096220420259465"/>
          <c:h val="0.58818376886734802"/>
        </c:manualLayout>
      </c:layout>
      <c:doughnutChart>
        <c:varyColors val="1"/>
        <c:ser>
          <c:idx val="0"/>
          <c:order val="0"/>
          <c:tx>
            <c:strRef>
              <c:f>Calculs!$C$2</c:f>
              <c:strCache>
                <c:ptCount val="1"/>
                <c:pt idx="0">
                  <c:v>Nombre tâches</c:v>
                </c:pt>
              </c:strCache>
            </c:strRef>
          </c:tx>
          <c:dPt>
            <c:idx val="0"/>
            <c:bubble3D val="0"/>
            <c:spPr>
              <a:solidFill>
                <a:srgbClr val="99FF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5A-4F1E-AEA0-B0DED73C1A32}"/>
              </c:ext>
            </c:extLst>
          </c:dPt>
          <c:dPt>
            <c:idx val="1"/>
            <c:bubble3D val="0"/>
            <c:spPr>
              <a:solidFill>
                <a:srgbClr val="FF757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5A-4F1E-AEA0-B0DED73C1A32}"/>
              </c:ext>
            </c:extLst>
          </c:dPt>
          <c:dPt>
            <c:idx val="2"/>
            <c:bubble3D val="0"/>
            <c:spPr>
              <a:solidFill>
                <a:srgbClr val="F9D4B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5A-4F1E-AEA0-B0DED73C1A32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5A-4F1E-AEA0-B0DED73C1A32}"/>
              </c:ext>
            </c:extLst>
          </c:dPt>
          <c:dLbls>
            <c:dLbl>
              <c:idx val="3"/>
              <c:layout>
                <c:manualLayout>
                  <c:x val="0"/>
                  <c:y val="-3.08994163173248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66940270077265E-2"/>
                      <c:h val="0.172851334879115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F5A-4F1E-AEA0-B0DED73C1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Calculs!$B$3:$B$6</c:f>
              <c:strCache>
                <c:ptCount val="4"/>
                <c:pt idx="0">
                  <c:v>À faire</c:v>
                </c:pt>
                <c:pt idx="1">
                  <c:v>À planifier</c:v>
                </c:pt>
                <c:pt idx="2">
                  <c:v>À déléguer</c:v>
                </c:pt>
                <c:pt idx="3">
                  <c:v>À éliminer</c:v>
                </c:pt>
              </c:strCache>
            </c:strRef>
          </c:cat>
          <c:val>
            <c:numRef>
              <c:f>Calculs!$C$3:$C$6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5A-4F1E-AEA0-B0DED73C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610415109044597"/>
          <c:w val="1"/>
          <c:h val="0.16377279768113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T&#194;CHES!A1"/><Relationship Id="rId7" Type="http://schemas.openxmlformats.org/officeDocument/2006/relationships/hyperlink" Target="http://www.linkedin.com/in/nathan-fauconnier-developpeur-excel-vba-freelance" TargetMode="External"/><Relationship Id="rId2" Type="http://schemas.openxmlformats.org/officeDocument/2006/relationships/hyperlink" Target="#Personnes!A1"/><Relationship Id="rId1" Type="http://schemas.openxmlformats.org/officeDocument/2006/relationships/hyperlink" Target="#Services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MATRICE!A1"/><Relationship Id="rId9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T&#194;CHES!A1"/><Relationship Id="rId7" Type="http://schemas.openxmlformats.org/officeDocument/2006/relationships/hyperlink" Target="http://www.linkedin.com/in/nathan-fauconnier-developpeur-excel-vba-freelance" TargetMode="External"/><Relationship Id="rId2" Type="http://schemas.openxmlformats.org/officeDocument/2006/relationships/hyperlink" Target="#Personnes!A1"/><Relationship Id="rId1" Type="http://schemas.openxmlformats.org/officeDocument/2006/relationships/hyperlink" Target="#Services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MATRICE!A1"/><Relationship Id="rId9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T&#194;CHES!A1"/><Relationship Id="rId7" Type="http://schemas.openxmlformats.org/officeDocument/2006/relationships/hyperlink" Target="http://www.linkedin.com/in/nathan-fauconnier-developpeur-excel-vba-freelance" TargetMode="External"/><Relationship Id="rId2" Type="http://schemas.openxmlformats.org/officeDocument/2006/relationships/hyperlink" Target="#Personnes!A1"/><Relationship Id="rId1" Type="http://schemas.openxmlformats.org/officeDocument/2006/relationships/hyperlink" Target="#Services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MATRICE!A1"/><Relationship Id="rId9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nkedin.com/in/nathan-fauconnier-developpeur-excel-vba-freelance" TargetMode="External"/><Relationship Id="rId3" Type="http://schemas.openxmlformats.org/officeDocument/2006/relationships/hyperlink" Target="#Personnes!A1"/><Relationship Id="rId7" Type="http://schemas.openxmlformats.org/officeDocument/2006/relationships/image" Target="../media/image4.png"/><Relationship Id="rId2" Type="http://schemas.openxmlformats.org/officeDocument/2006/relationships/hyperlink" Target="#Services!A1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#MATRICE!A1"/><Relationship Id="rId10" Type="http://schemas.microsoft.com/office/2007/relationships/hdphoto" Target="../media/hdphoto1.wdp"/><Relationship Id="rId4" Type="http://schemas.openxmlformats.org/officeDocument/2006/relationships/hyperlink" Target="#T&#194;CHES!A1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7620</xdr:colOff>
      <xdr:row>81</xdr:row>
      <xdr:rowOff>70140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28DAB6CE-FCEB-4B09-BBBD-5C717295D3B1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0675" cy="18394335"/>
          <a:chOff x="0" y="0"/>
          <a:chExt cx="1592580" cy="1827432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674DA2E-7E20-9F64-7333-4B28D8C75432}"/>
              </a:ext>
            </a:extLst>
          </xdr:cNvPr>
          <xdr:cNvSpPr>
            <a:spLocks/>
          </xdr:cNvSpPr>
        </xdr:nvSpPr>
        <xdr:spPr>
          <a:xfrm>
            <a:off x="0" y="0"/>
            <a:ext cx="1592580" cy="18274320"/>
          </a:xfrm>
          <a:prstGeom prst="rect">
            <a:avLst/>
          </a:prstGeom>
          <a:gradFill>
            <a:gsLst>
              <a:gs pos="0">
                <a:srgbClr val="99FF99"/>
              </a:gs>
              <a:gs pos="50000">
                <a:srgbClr val="92D050"/>
              </a:gs>
              <a:gs pos="100000">
                <a:schemeClr val="accent3">
                  <a:lumMod val="60000"/>
                  <a:lumOff val="40000"/>
                </a:schemeClr>
              </a:gs>
            </a:gsLst>
            <a:lin ang="108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Rectangle : coins arrondis 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88C3F5E-8B7A-70AE-04FD-A52A5BC84981}"/>
              </a:ext>
            </a:extLst>
          </xdr:cNvPr>
          <xdr:cNvSpPr>
            <a:spLocks noChangeAspect="1"/>
          </xdr:cNvSpPr>
        </xdr:nvSpPr>
        <xdr:spPr>
          <a:xfrm>
            <a:off x="140970" y="151638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600" b="1">
                <a:solidFill>
                  <a:schemeClr val="tx1"/>
                </a:solidFill>
              </a:rPr>
              <a:t>Services</a:t>
            </a:r>
          </a:p>
        </xdr:txBody>
      </xdr:sp>
      <xdr:sp macro="" textlink="">
        <xdr:nvSpPr>
          <xdr:cNvPr id="6" name="Rectangle : coins arrondis 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89C1429-868A-266C-5066-9526B1B4AC53}"/>
              </a:ext>
            </a:extLst>
          </xdr:cNvPr>
          <xdr:cNvSpPr>
            <a:spLocks noChangeAspect="1"/>
          </xdr:cNvSpPr>
        </xdr:nvSpPr>
        <xdr:spPr>
          <a:xfrm>
            <a:off x="140970" y="210566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Personnes</a:t>
            </a:r>
          </a:p>
        </xdr:txBody>
      </xdr:sp>
      <xdr:sp macro="" textlink="">
        <xdr:nvSpPr>
          <xdr:cNvPr id="7" name="Rectangle : coins arrondis 6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7258C45-9B31-EE57-44F0-4738B7F738D4}"/>
              </a:ext>
            </a:extLst>
          </xdr:cNvPr>
          <xdr:cNvSpPr>
            <a:spLocks noChangeAspect="1"/>
          </xdr:cNvSpPr>
        </xdr:nvSpPr>
        <xdr:spPr>
          <a:xfrm>
            <a:off x="140970" y="269494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TÂCHES</a:t>
            </a:r>
          </a:p>
        </xdr:txBody>
      </xdr:sp>
      <xdr:sp macro="" textlink="">
        <xdr:nvSpPr>
          <xdr:cNvPr id="14" name="Rectangle : coins arrondis 13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8EF76CE2-4378-447C-9330-A015D24F2257}"/>
              </a:ext>
            </a:extLst>
          </xdr:cNvPr>
          <xdr:cNvSpPr>
            <a:spLocks noChangeAspect="1"/>
          </xdr:cNvSpPr>
        </xdr:nvSpPr>
        <xdr:spPr>
          <a:xfrm>
            <a:off x="140970" y="328422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MATRICE</a:t>
            </a:r>
          </a:p>
        </xdr:txBody>
      </xdr:sp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28985F75-C5D1-E129-2106-F01CAE1D05CE}"/>
              </a:ext>
            </a:extLst>
          </xdr:cNvPr>
          <xdr:cNvGrpSpPr>
            <a:grpSpLocks noChangeAspect="1"/>
          </xdr:cNvGrpSpPr>
        </xdr:nvGrpSpPr>
        <xdr:grpSpPr>
          <a:xfrm>
            <a:off x="189452" y="198121"/>
            <a:ext cx="1213677" cy="777239"/>
            <a:chOff x="220980" y="365761"/>
            <a:chExt cx="1318260" cy="844214"/>
          </a:xfrm>
        </xdr:grpSpPr>
        <xdr:pic>
          <xdr:nvPicPr>
            <xdr:cNvPr id="17" name="Image 16">
              <a:extLst>
                <a:ext uri="{FF2B5EF4-FFF2-40B4-BE49-F238E27FC236}">
                  <a16:creationId xmlns:a16="http://schemas.microsoft.com/office/drawing/2014/main" id="{211011D3-1225-EC2C-A1B5-09CD7F7AEEC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20980" y="365761"/>
              <a:ext cx="861501" cy="548640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  <xdr:pic>
          <xdr:nvPicPr>
            <xdr:cNvPr id="20" name="Image 19">
              <a:extLst>
                <a:ext uri="{FF2B5EF4-FFF2-40B4-BE49-F238E27FC236}">
                  <a16:creationId xmlns:a16="http://schemas.microsoft.com/office/drawing/2014/main" id="{F750675B-84BD-0095-BA4E-CDFEC111D23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12420" y="406444"/>
              <a:ext cx="1226820" cy="803531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</xdr:grpSp>
      <xdr:pic>
        <xdr:nvPicPr>
          <xdr:cNvPr id="16" name="Image 15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FD857E9-B0B7-946E-45FA-BCBC0ED383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7875" b="93125" l="7125" r="91750">
                        <a14:foregroundMark x1="42250" y1="7875" x2="42250" y2="7875"/>
                        <a14:foregroundMark x1="89250" y1="64375" x2="89250" y2="64375"/>
                        <a14:foregroundMark x1="88250" y1="67375" x2="82375" y2="74500"/>
                        <a14:foregroundMark x1="82375" y1="74500" x2="82250" y2="75125"/>
                        <a14:foregroundMark x1="81750" y1="76250" x2="77250" y2="81375"/>
                        <a14:foregroundMark x1="76375" y1="82875" x2="48625" y2="91250"/>
                        <a14:foregroundMark x1="48625" y1="91250" x2="41625" y2="91125"/>
                        <a14:foregroundMark x1="41625" y1="91125" x2="29375" y2="86750"/>
                        <a14:foregroundMark x1="29375" y1="86750" x2="12625" y2="66875"/>
                        <a14:foregroundMark x1="12625" y1="66875" x2="7875" y2="51625"/>
                        <a14:foregroundMark x1="7875" y1="51625" x2="7875" y2="44875"/>
                        <a14:foregroundMark x1="7875" y1="44875" x2="11750" y2="32375"/>
                        <a14:foregroundMark x1="11750" y1="32375" x2="25000" y2="17625"/>
                        <a14:foregroundMark x1="25000" y1="17625" x2="42625" y2="9750"/>
                        <a14:foregroundMark x1="42625" y1="9750" x2="57375" y2="8500"/>
                        <a14:foregroundMark x1="57375" y1="8500" x2="64250" y2="10125"/>
                        <a14:foregroundMark x1="64250" y1="10125" x2="78875" y2="21625"/>
                        <a14:foregroundMark x1="78875" y1="21625" x2="83375" y2="26875"/>
                        <a14:foregroundMark x1="83375" y1="26875" x2="91125" y2="50625"/>
                        <a14:foregroundMark x1="91125" y1="50625" x2="91750" y2="58875"/>
                        <a14:foregroundMark x1="66625" y1="89500" x2="66625" y2="89500"/>
                        <a14:foregroundMark x1="59250" y1="90000" x2="52500" y2="90750"/>
                        <a14:foregroundMark x1="52500" y1="90750" x2="52500" y2="90750"/>
                        <a14:foregroundMark x1="47875" y1="93125" x2="47875" y2="93125"/>
                        <a14:foregroundMark x1="7125" y1="47500" x2="7125" y2="4750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3400" y="4467442"/>
            <a:ext cx="525780" cy="52141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7620</xdr:colOff>
      <xdr:row>73</xdr:row>
      <xdr:rowOff>131100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C09E6BE4-D1B8-451A-AF75-786F892621BD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0675" cy="18546735"/>
          <a:chOff x="0" y="0"/>
          <a:chExt cx="1592580" cy="1827432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C89EF56-1D49-0CDB-DB6F-3D0385EBC323}"/>
              </a:ext>
            </a:extLst>
          </xdr:cNvPr>
          <xdr:cNvSpPr>
            <a:spLocks/>
          </xdr:cNvSpPr>
        </xdr:nvSpPr>
        <xdr:spPr>
          <a:xfrm>
            <a:off x="0" y="0"/>
            <a:ext cx="1592580" cy="18274320"/>
          </a:xfrm>
          <a:prstGeom prst="rect">
            <a:avLst/>
          </a:prstGeom>
          <a:gradFill>
            <a:gsLst>
              <a:gs pos="0">
                <a:srgbClr val="99FF99"/>
              </a:gs>
              <a:gs pos="50000">
                <a:srgbClr val="92D050"/>
              </a:gs>
              <a:gs pos="100000">
                <a:schemeClr val="accent3">
                  <a:lumMod val="60000"/>
                  <a:lumOff val="40000"/>
                </a:schemeClr>
              </a:gs>
            </a:gsLst>
            <a:lin ang="108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3" name="Rectangle : coins arrondis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E4F1894-A9D5-F783-1848-6CA1BEC5964B}"/>
              </a:ext>
            </a:extLst>
          </xdr:cNvPr>
          <xdr:cNvSpPr>
            <a:spLocks noChangeAspect="1"/>
          </xdr:cNvSpPr>
        </xdr:nvSpPr>
        <xdr:spPr>
          <a:xfrm>
            <a:off x="140970" y="151638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600" b="1">
                <a:solidFill>
                  <a:schemeClr val="tx1"/>
                </a:solidFill>
              </a:rPr>
              <a:t>Services</a:t>
            </a:r>
          </a:p>
        </xdr:txBody>
      </xdr:sp>
      <xdr:sp macro="" textlink="">
        <xdr:nvSpPr>
          <xdr:cNvPr id="14" name="Rectangle : coins arrondis 1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0BF63F0-1E25-9C5F-2104-AC73CBD6BD58}"/>
              </a:ext>
            </a:extLst>
          </xdr:cNvPr>
          <xdr:cNvSpPr>
            <a:spLocks noChangeAspect="1"/>
          </xdr:cNvSpPr>
        </xdr:nvSpPr>
        <xdr:spPr>
          <a:xfrm>
            <a:off x="140970" y="210566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Personnes</a:t>
            </a:r>
          </a:p>
        </xdr:txBody>
      </xdr:sp>
      <xdr:sp macro="" textlink="">
        <xdr:nvSpPr>
          <xdr:cNvPr id="15" name="Rectangle : coins arrondis 1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2E53714-6242-8DD8-2E0B-6A3E936AC8DA}"/>
              </a:ext>
            </a:extLst>
          </xdr:cNvPr>
          <xdr:cNvSpPr>
            <a:spLocks noChangeAspect="1"/>
          </xdr:cNvSpPr>
        </xdr:nvSpPr>
        <xdr:spPr>
          <a:xfrm>
            <a:off x="140970" y="269494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TÂCHES</a:t>
            </a:r>
          </a:p>
        </xdr:txBody>
      </xdr:sp>
      <xdr:sp macro="" textlink="">
        <xdr:nvSpPr>
          <xdr:cNvPr id="16" name="Rectangle : coins arrondis 15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30968CAC-CCB9-01DD-4A48-DE789C67528E}"/>
              </a:ext>
            </a:extLst>
          </xdr:cNvPr>
          <xdr:cNvSpPr>
            <a:spLocks noChangeAspect="1"/>
          </xdr:cNvSpPr>
        </xdr:nvSpPr>
        <xdr:spPr>
          <a:xfrm>
            <a:off x="140970" y="328422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MATRICE</a:t>
            </a:r>
          </a:p>
        </xdr:txBody>
      </xdr:sp>
      <xdr:grpSp>
        <xdr:nvGrpSpPr>
          <xdr:cNvPr id="17" name="Groupe 16">
            <a:extLst>
              <a:ext uri="{FF2B5EF4-FFF2-40B4-BE49-F238E27FC236}">
                <a16:creationId xmlns:a16="http://schemas.microsoft.com/office/drawing/2014/main" id="{DD1A3A39-576F-94F6-DE74-860720E1CF74}"/>
              </a:ext>
            </a:extLst>
          </xdr:cNvPr>
          <xdr:cNvGrpSpPr>
            <a:grpSpLocks noChangeAspect="1"/>
          </xdr:cNvGrpSpPr>
        </xdr:nvGrpSpPr>
        <xdr:grpSpPr>
          <a:xfrm>
            <a:off x="189452" y="198121"/>
            <a:ext cx="1213677" cy="777239"/>
            <a:chOff x="220980" y="365761"/>
            <a:chExt cx="1318260" cy="844214"/>
          </a:xfrm>
        </xdr:grpSpPr>
        <xdr:pic>
          <xdr:nvPicPr>
            <xdr:cNvPr id="19" name="Image 18">
              <a:extLst>
                <a:ext uri="{FF2B5EF4-FFF2-40B4-BE49-F238E27FC236}">
                  <a16:creationId xmlns:a16="http://schemas.microsoft.com/office/drawing/2014/main" id="{94FC8895-BD42-17E7-5626-40FF40FE99D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20980" y="365761"/>
              <a:ext cx="861501" cy="548640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  <xdr:pic>
          <xdr:nvPicPr>
            <xdr:cNvPr id="20" name="Image 19">
              <a:extLst>
                <a:ext uri="{FF2B5EF4-FFF2-40B4-BE49-F238E27FC236}">
                  <a16:creationId xmlns:a16="http://schemas.microsoft.com/office/drawing/2014/main" id="{EBF053AC-55C8-F0EE-A5A2-8AAF80F82FF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12420" y="406444"/>
              <a:ext cx="1226820" cy="803531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</xdr:grpSp>
      <xdr:pic>
        <xdr:nvPicPr>
          <xdr:cNvPr id="18" name="Image 1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FD0B23-68F5-E526-9887-A2BD11CB73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7875" b="93125" l="7125" r="91750">
                        <a14:foregroundMark x1="42250" y1="7875" x2="42250" y2="7875"/>
                        <a14:foregroundMark x1="89250" y1="64375" x2="89250" y2="64375"/>
                        <a14:foregroundMark x1="88250" y1="67375" x2="82375" y2="74500"/>
                        <a14:foregroundMark x1="82375" y1="74500" x2="82250" y2="75125"/>
                        <a14:foregroundMark x1="81750" y1="76250" x2="77250" y2="81375"/>
                        <a14:foregroundMark x1="76375" y1="82875" x2="48625" y2="91250"/>
                        <a14:foregroundMark x1="48625" y1="91250" x2="41625" y2="91125"/>
                        <a14:foregroundMark x1="41625" y1="91125" x2="29375" y2="86750"/>
                        <a14:foregroundMark x1="29375" y1="86750" x2="12625" y2="66875"/>
                        <a14:foregroundMark x1="12625" y1="66875" x2="7875" y2="51625"/>
                        <a14:foregroundMark x1="7875" y1="51625" x2="7875" y2="44875"/>
                        <a14:foregroundMark x1="7875" y1="44875" x2="11750" y2="32375"/>
                        <a14:foregroundMark x1="11750" y1="32375" x2="25000" y2="17625"/>
                        <a14:foregroundMark x1="25000" y1="17625" x2="42625" y2="9750"/>
                        <a14:foregroundMark x1="42625" y1="9750" x2="57375" y2="8500"/>
                        <a14:foregroundMark x1="57375" y1="8500" x2="64250" y2="10125"/>
                        <a14:foregroundMark x1="64250" y1="10125" x2="78875" y2="21625"/>
                        <a14:foregroundMark x1="78875" y1="21625" x2="83375" y2="26875"/>
                        <a14:foregroundMark x1="83375" y1="26875" x2="91125" y2="50625"/>
                        <a14:foregroundMark x1="91125" y1="50625" x2="91750" y2="58875"/>
                        <a14:foregroundMark x1="66625" y1="89500" x2="66625" y2="89500"/>
                        <a14:foregroundMark x1="59250" y1="90000" x2="52500" y2="90750"/>
                        <a14:foregroundMark x1="52500" y1="90750" x2="52500" y2="90750"/>
                        <a14:foregroundMark x1="47875" y1="93125" x2="47875" y2="93125"/>
                        <a14:foregroundMark x1="7125" y1="47500" x2="7125" y2="4750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3400" y="4467442"/>
            <a:ext cx="525780" cy="521417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4408170</xdr:colOff>
      <xdr:row>0</xdr:row>
      <xdr:rowOff>129541</xdr:rowOff>
    </xdr:from>
    <xdr:to>
      <xdr:col>4</xdr:col>
      <xdr:colOff>624840</xdr:colOff>
      <xdr:row>4</xdr:row>
      <xdr:rowOff>102870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5" name="PDCA">
              <a:extLst>
                <a:ext uri="{FF2B5EF4-FFF2-40B4-BE49-F238E27FC236}">
                  <a16:creationId xmlns:a16="http://schemas.microsoft.com/office/drawing/2014/main" id="{0D810949-A051-3681-FE0B-5756DC8C9E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DC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20840" y="129541"/>
              <a:ext cx="1143000" cy="12496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773430</xdr:colOff>
      <xdr:row>0</xdr:row>
      <xdr:rowOff>129541</xdr:rowOff>
    </xdr:from>
    <xdr:to>
      <xdr:col>6</xdr:col>
      <xdr:colOff>1091565</xdr:colOff>
      <xdr:row>4</xdr:row>
      <xdr:rowOff>102391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6" name="Responsable">
              <a:extLst>
                <a:ext uri="{FF2B5EF4-FFF2-40B4-BE49-F238E27FC236}">
                  <a16:creationId xmlns:a16="http://schemas.microsoft.com/office/drawing/2014/main" id="{7EDC8438-8CE2-1C80-E024-A420743B6A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sponsa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01000" y="129541"/>
              <a:ext cx="3038475" cy="124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11430</xdr:colOff>
      <xdr:row>72</xdr:row>
      <xdr:rowOff>192060</xdr:rowOff>
    </xdr:to>
    <xdr:grpSp>
      <xdr:nvGrpSpPr>
        <xdr:cNvPr id="7" name="Groupe 6">
          <a:extLst>
            <a:ext uri="{FF2B5EF4-FFF2-40B4-BE49-F238E27FC236}">
              <a16:creationId xmlns:a16="http://schemas.microsoft.com/office/drawing/2014/main" id="{BB52E011-A49B-E0A6-701D-8BD9E41F21C8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6390" cy="18546735"/>
          <a:chOff x="0" y="0"/>
          <a:chExt cx="1592580" cy="1827432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7923D950-9DB3-3A09-AB9E-9776CF8AD15D}"/>
              </a:ext>
            </a:extLst>
          </xdr:cNvPr>
          <xdr:cNvSpPr>
            <a:spLocks/>
          </xdr:cNvSpPr>
        </xdr:nvSpPr>
        <xdr:spPr>
          <a:xfrm>
            <a:off x="0" y="0"/>
            <a:ext cx="1592580" cy="18274320"/>
          </a:xfrm>
          <a:prstGeom prst="rect">
            <a:avLst/>
          </a:prstGeom>
          <a:gradFill>
            <a:gsLst>
              <a:gs pos="0">
                <a:srgbClr val="99FF99"/>
              </a:gs>
              <a:gs pos="50000">
                <a:srgbClr val="92D050"/>
              </a:gs>
              <a:gs pos="100000">
                <a:schemeClr val="accent3">
                  <a:lumMod val="60000"/>
                  <a:lumOff val="40000"/>
                </a:schemeClr>
              </a:gs>
            </a:gsLst>
            <a:lin ang="108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5" name="Rectangle : coins arrondis 1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7C45DA4-D2A5-4675-C846-59BA9E4E7738}"/>
              </a:ext>
            </a:extLst>
          </xdr:cNvPr>
          <xdr:cNvSpPr>
            <a:spLocks noChangeAspect="1"/>
          </xdr:cNvSpPr>
        </xdr:nvSpPr>
        <xdr:spPr>
          <a:xfrm>
            <a:off x="140970" y="151638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600" b="1">
                <a:solidFill>
                  <a:schemeClr val="tx1"/>
                </a:solidFill>
              </a:rPr>
              <a:t>Services</a:t>
            </a:r>
          </a:p>
        </xdr:txBody>
      </xdr:sp>
      <xdr:sp macro="" textlink="">
        <xdr:nvSpPr>
          <xdr:cNvPr id="28" name="Rectangle : coins arrondis 2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04007AA-A235-9D82-39F6-F4CD0FCA4F04}"/>
              </a:ext>
            </a:extLst>
          </xdr:cNvPr>
          <xdr:cNvSpPr>
            <a:spLocks noChangeAspect="1"/>
          </xdr:cNvSpPr>
        </xdr:nvSpPr>
        <xdr:spPr>
          <a:xfrm>
            <a:off x="140970" y="210566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Personnes</a:t>
            </a:r>
          </a:p>
        </xdr:txBody>
      </xdr:sp>
      <xdr:sp macro="" textlink="">
        <xdr:nvSpPr>
          <xdr:cNvPr id="29" name="Rectangle : coins arrondis 2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349370DA-E7FD-7436-0322-81E7FAC6C41E}"/>
              </a:ext>
            </a:extLst>
          </xdr:cNvPr>
          <xdr:cNvSpPr>
            <a:spLocks noChangeAspect="1"/>
          </xdr:cNvSpPr>
        </xdr:nvSpPr>
        <xdr:spPr>
          <a:xfrm>
            <a:off x="140970" y="269494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TÂCHES</a:t>
            </a:r>
          </a:p>
        </xdr:txBody>
      </xdr:sp>
      <xdr:sp macro="" textlink="">
        <xdr:nvSpPr>
          <xdr:cNvPr id="30" name="Rectangle : coins arrondis 29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8EB89DF4-8BB2-7FA8-659C-9011273F79FE}"/>
              </a:ext>
            </a:extLst>
          </xdr:cNvPr>
          <xdr:cNvSpPr>
            <a:spLocks noChangeAspect="1"/>
          </xdr:cNvSpPr>
        </xdr:nvSpPr>
        <xdr:spPr>
          <a:xfrm>
            <a:off x="140970" y="328422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MATRICE</a:t>
            </a:r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11AC83C7-8503-0194-14CF-D36A44E9E1C4}"/>
              </a:ext>
            </a:extLst>
          </xdr:cNvPr>
          <xdr:cNvGrpSpPr>
            <a:grpSpLocks noChangeAspect="1"/>
          </xdr:cNvGrpSpPr>
        </xdr:nvGrpSpPr>
        <xdr:grpSpPr>
          <a:xfrm>
            <a:off x="189452" y="198121"/>
            <a:ext cx="1213677" cy="777239"/>
            <a:chOff x="220980" y="365761"/>
            <a:chExt cx="1318260" cy="844214"/>
          </a:xfrm>
        </xdr:grpSpPr>
        <xdr:pic>
          <xdr:nvPicPr>
            <xdr:cNvPr id="4" name="Image 3">
              <a:extLst>
                <a:ext uri="{FF2B5EF4-FFF2-40B4-BE49-F238E27FC236}">
                  <a16:creationId xmlns:a16="http://schemas.microsoft.com/office/drawing/2014/main" id="{FDB65993-E7DA-B1B6-6E7F-9DEEB110D1C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20980" y="365761"/>
              <a:ext cx="861501" cy="548640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  <xdr:pic>
          <xdr:nvPicPr>
            <xdr:cNvPr id="3" name="Image 2">
              <a:extLst>
                <a:ext uri="{FF2B5EF4-FFF2-40B4-BE49-F238E27FC236}">
                  <a16:creationId xmlns:a16="http://schemas.microsoft.com/office/drawing/2014/main" id="{6A9C0BB5-7B5D-97A8-0BB0-C57138D5E26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12420" y="406444"/>
              <a:ext cx="1226820" cy="803531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</xdr:grpSp>
      <xdr:pic>
        <xdr:nvPicPr>
          <xdr:cNvPr id="6" name="Image 5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EAB40FD1-6B38-457C-A016-ABFE3F0626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7875" b="93125" l="7125" r="91750">
                        <a14:foregroundMark x1="42250" y1="7875" x2="42250" y2="7875"/>
                        <a14:foregroundMark x1="89250" y1="64375" x2="89250" y2="64375"/>
                        <a14:foregroundMark x1="88250" y1="67375" x2="82375" y2="74500"/>
                        <a14:foregroundMark x1="82375" y1="74500" x2="82250" y2="75125"/>
                        <a14:foregroundMark x1="81750" y1="76250" x2="77250" y2="81375"/>
                        <a14:foregroundMark x1="76375" y1="82875" x2="48625" y2="91250"/>
                        <a14:foregroundMark x1="48625" y1="91250" x2="41625" y2="91125"/>
                        <a14:foregroundMark x1="41625" y1="91125" x2="29375" y2="86750"/>
                        <a14:foregroundMark x1="29375" y1="86750" x2="12625" y2="66875"/>
                        <a14:foregroundMark x1="12625" y1="66875" x2="7875" y2="51625"/>
                        <a14:foregroundMark x1="7875" y1="51625" x2="7875" y2="44875"/>
                        <a14:foregroundMark x1="7875" y1="44875" x2="11750" y2="32375"/>
                        <a14:foregroundMark x1="11750" y1="32375" x2="25000" y2="17625"/>
                        <a14:foregroundMark x1="25000" y1="17625" x2="42625" y2="9750"/>
                        <a14:foregroundMark x1="42625" y1="9750" x2="57375" y2="8500"/>
                        <a14:foregroundMark x1="57375" y1="8500" x2="64250" y2="10125"/>
                        <a14:foregroundMark x1="64250" y1="10125" x2="78875" y2="21625"/>
                        <a14:foregroundMark x1="78875" y1="21625" x2="83375" y2="26875"/>
                        <a14:foregroundMark x1="83375" y1="26875" x2="91125" y2="50625"/>
                        <a14:foregroundMark x1="91125" y1="50625" x2="91750" y2="58875"/>
                        <a14:foregroundMark x1="66625" y1="89500" x2="66625" y2="89500"/>
                        <a14:foregroundMark x1="59250" y1="90000" x2="52500" y2="90750"/>
                        <a14:foregroundMark x1="52500" y1="90750" x2="52500" y2="90750"/>
                        <a14:foregroundMark x1="47875" y1="93125" x2="47875" y2="93125"/>
                        <a14:foregroundMark x1="7125" y1="47500" x2="7125" y2="4750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3400" y="4467442"/>
            <a:ext cx="525780" cy="521417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2689817</xdr:colOff>
      <xdr:row>0</xdr:row>
      <xdr:rowOff>83820</xdr:rowOff>
    </xdr:from>
    <xdr:to>
      <xdr:col>8</xdr:col>
      <xdr:colOff>15240</xdr:colOff>
      <xdr:row>7</xdr:row>
      <xdr:rowOff>248849</xdr:rowOff>
    </xdr:to>
    <xdr:graphicFrame macro="">
      <xdr:nvGraphicFramePr>
        <xdr:cNvPr id="103" name="Graphique 102">
          <a:extLst>
            <a:ext uri="{FF2B5EF4-FFF2-40B4-BE49-F238E27FC236}">
              <a16:creationId xmlns:a16="http://schemas.microsoft.com/office/drawing/2014/main" id="{DB3F7757-AEB6-4BBD-BF9B-01ED17D042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19050</xdr:colOff>
      <xdr:row>122</xdr:row>
      <xdr:rowOff>136815</xdr:rowOff>
    </xdr:to>
    <xdr:grpSp>
      <xdr:nvGrpSpPr>
        <xdr:cNvPr id="16" name="Groupe 15">
          <a:extLst>
            <a:ext uri="{FF2B5EF4-FFF2-40B4-BE49-F238E27FC236}">
              <a16:creationId xmlns:a16="http://schemas.microsoft.com/office/drawing/2014/main" id="{8576771E-33D4-433A-B10F-78363A01B4CB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6390" cy="18087630"/>
          <a:chOff x="0" y="0"/>
          <a:chExt cx="1592580" cy="18274320"/>
        </a:xfrm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DD212EFB-50A1-3D57-9EAA-211B4B1F9C26}"/>
              </a:ext>
            </a:extLst>
          </xdr:cNvPr>
          <xdr:cNvSpPr>
            <a:spLocks/>
          </xdr:cNvSpPr>
        </xdr:nvSpPr>
        <xdr:spPr>
          <a:xfrm>
            <a:off x="0" y="0"/>
            <a:ext cx="1592580" cy="18274320"/>
          </a:xfrm>
          <a:prstGeom prst="rect">
            <a:avLst/>
          </a:prstGeom>
          <a:gradFill>
            <a:gsLst>
              <a:gs pos="0">
                <a:srgbClr val="99FF99"/>
              </a:gs>
              <a:gs pos="50000">
                <a:srgbClr val="92D050"/>
              </a:gs>
              <a:gs pos="100000">
                <a:schemeClr val="accent3">
                  <a:lumMod val="60000"/>
                  <a:lumOff val="40000"/>
                </a:schemeClr>
              </a:gs>
            </a:gsLst>
            <a:lin ang="108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 : coins arrondis 1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D588956-B1F4-C71B-FAFD-637DF9C05179}"/>
              </a:ext>
            </a:extLst>
          </xdr:cNvPr>
          <xdr:cNvSpPr>
            <a:spLocks noChangeAspect="1"/>
          </xdr:cNvSpPr>
        </xdr:nvSpPr>
        <xdr:spPr>
          <a:xfrm>
            <a:off x="140970" y="151638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600" b="1">
                <a:solidFill>
                  <a:schemeClr val="tx1"/>
                </a:solidFill>
              </a:rPr>
              <a:t>Services</a:t>
            </a:r>
          </a:p>
        </xdr:txBody>
      </xdr:sp>
      <xdr:sp macro="" textlink="">
        <xdr:nvSpPr>
          <xdr:cNvPr id="19" name="Rectangle : coins arrondis 1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2DFE201F-9C78-F413-6C9B-8BFD44FA2140}"/>
              </a:ext>
            </a:extLst>
          </xdr:cNvPr>
          <xdr:cNvSpPr>
            <a:spLocks noChangeAspect="1"/>
          </xdr:cNvSpPr>
        </xdr:nvSpPr>
        <xdr:spPr>
          <a:xfrm>
            <a:off x="140970" y="210566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Personnes</a:t>
            </a:r>
          </a:p>
        </xdr:txBody>
      </xdr:sp>
      <xdr:sp macro="" textlink="">
        <xdr:nvSpPr>
          <xdr:cNvPr id="20" name="Rectangle : coins arrondis 19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959DC179-67BC-6EA8-3900-4890D4E313F7}"/>
              </a:ext>
            </a:extLst>
          </xdr:cNvPr>
          <xdr:cNvSpPr>
            <a:spLocks noChangeAspect="1"/>
          </xdr:cNvSpPr>
        </xdr:nvSpPr>
        <xdr:spPr>
          <a:xfrm>
            <a:off x="140970" y="269494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TÂCHES</a:t>
            </a:r>
          </a:p>
        </xdr:txBody>
      </xdr:sp>
      <xdr:sp macro="" textlink="">
        <xdr:nvSpPr>
          <xdr:cNvPr id="21" name="Rectangle : coins arrondis 20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C4E13CE3-9F68-BF74-21F2-95DF8B19864C}"/>
              </a:ext>
            </a:extLst>
          </xdr:cNvPr>
          <xdr:cNvSpPr>
            <a:spLocks noChangeAspect="1"/>
          </xdr:cNvSpPr>
        </xdr:nvSpPr>
        <xdr:spPr>
          <a:xfrm>
            <a:off x="140970" y="3284220"/>
            <a:ext cx="1310640" cy="373380"/>
          </a:xfrm>
          <a:prstGeom prst="roundRect">
            <a:avLst/>
          </a:prstGeom>
          <a:noFill/>
          <a:ln w="9525">
            <a:solidFill>
              <a:schemeClr val="tx1"/>
            </a:solidFill>
          </a:ln>
          <a:effectLst>
            <a:glow rad="63500">
              <a:schemeClr val="bg1">
                <a:alpha val="40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fr-FR" sz="16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MATRICE</a:t>
            </a:r>
          </a:p>
        </xdr:txBody>
      </xdr:sp>
      <xdr:grpSp>
        <xdr:nvGrpSpPr>
          <xdr:cNvPr id="22" name="Groupe 21">
            <a:extLst>
              <a:ext uri="{FF2B5EF4-FFF2-40B4-BE49-F238E27FC236}">
                <a16:creationId xmlns:a16="http://schemas.microsoft.com/office/drawing/2014/main" id="{93160B4B-F6AA-3DA9-F7DB-E6A1703FD85E}"/>
              </a:ext>
            </a:extLst>
          </xdr:cNvPr>
          <xdr:cNvGrpSpPr>
            <a:grpSpLocks noChangeAspect="1"/>
          </xdr:cNvGrpSpPr>
        </xdr:nvGrpSpPr>
        <xdr:grpSpPr>
          <a:xfrm>
            <a:off x="189452" y="198121"/>
            <a:ext cx="1213677" cy="777239"/>
            <a:chOff x="220980" y="365761"/>
            <a:chExt cx="1318260" cy="844214"/>
          </a:xfrm>
        </xdr:grpSpPr>
        <xdr:pic>
          <xdr:nvPicPr>
            <xdr:cNvPr id="97" name="Image 96">
              <a:extLst>
                <a:ext uri="{FF2B5EF4-FFF2-40B4-BE49-F238E27FC236}">
                  <a16:creationId xmlns:a16="http://schemas.microsoft.com/office/drawing/2014/main" id="{3C2431E3-F0C1-E32A-B0B2-6C02F72182E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220980" y="365761"/>
              <a:ext cx="861501" cy="548640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  <xdr:pic>
          <xdr:nvPicPr>
            <xdr:cNvPr id="98" name="Image 97">
              <a:extLst>
                <a:ext uri="{FF2B5EF4-FFF2-40B4-BE49-F238E27FC236}">
                  <a16:creationId xmlns:a16="http://schemas.microsoft.com/office/drawing/2014/main" id="{47E5C962-CE5C-32B2-8720-DDE02139613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12420" y="406444"/>
              <a:ext cx="1226820" cy="803531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</xdr:spPr>
        </xdr:pic>
      </xdr:grpSp>
      <xdr:pic>
        <xdr:nvPicPr>
          <xdr:cNvPr id="23" name="Image 22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E9103B0A-236E-FB72-CF14-348CCD51A5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ackgroundRemoval t="7875" b="93125" l="7125" r="91750">
                        <a14:foregroundMark x1="42250" y1="7875" x2="42250" y2="7875"/>
                        <a14:foregroundMark x1="89250" y1="64375" x2="89250" y2="64375"/>
                        <a14:foregroundMark x1="88250" y1="67375" x2="82375" y2="74500"/>
                        <a14:foregroundMark x1="82375" y1="74500" x2="82250" y2="75125"/>
                        <a14:foregroundMark x1="81750" y1="76250" x2="77250" y2="81375"/>
                        <a14:foregroundMark x1="76375" y1="82875" x2="48625" y2="91250"/>
                        <a14:foregroundMark x1="48625" y1="91250" x2="41625" y2="91125"/>
                        <a14:foregroundMark x1="41625" y1="91125" x2="29375" y2="86750"/>
                        <a14:foregroundMark x1="29375" y1="86750" x2="12625" y2="66875"/>
                        <a14:foregroundMark x1="12625" y1="66875" x2="7875" y2="51625"/>
                        <a14:foregroundMark x1="7875" y1="51625" x2="7875" y2="44875"/>
                        <a14:foregroundMark x1="7875" y1="44875" x2="11750" y2="32375"/>
                        <a14:foregroundMark x1="11750" y1="32375" x2="25000" y2="17625"/>
                        <a14:foregroundMark x1="25000" y1="17625" x2="42625" y2="9750"/>
                        <a14:foregroundMark x1="42625" y1="9750" x2="57375" y2="8500"/>
                        <a14:foregroundMark x1="57375" y1="8500" x2="64250" y2="10125"/>
                        <a14:foregroundMark x1="64250" y1="10125" x2="78875" y2="21625"/>
                        <a14:foregroundMark x1="78875" y1="21625" x2="83375" y2="26875"/>
                        <a14:foregroundMark x1="83375" y1="26875" x2="91125" y2="50625"/>
                        <a14:foregroundMark x1="91125" y1="50625" x2="91750" y2="58875"/>
                        <a14:foregroundMark x1="66625" y1="89500" x2="66625" y2="89500"/>
                        <a14:foregroundMark x1="59250" y1="90000" x2="52500" y2="90750"/>
                        <a14:foregroundMark x1="52500" y1="90750" x2="52500" y2="90750"/>
                        <a14:foregroundMark x1="47875" y1="93125" x2="47875" y2="93125"/>
                        <a14:foregroundMark x1="7125" y1="47500" x2="7125" y2="4750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3400" y="4467442"/>
            <a:ext cx="525780" cy="521417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0.3386</cdr:x>
      <cdr:y>0.22841</cdr:y>
    </cdr:from>
    <cdr:to>
      <cdr:x>0.64797</cdr:x>
      <cdr:y>0.52272</cdr:y>
    </cdr:to>
    <cdr:sp macro="" textlink="Calculs!$C$7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DF615268-99C7-96E2-2A12-4F2DF0FCB752}"/>
            </a:ext>
          </a:extLst>
        </cdr:cNvPr>
        <cdr:cNvSpPr txBox="1"/>
      </cdr:nvSpPr>
      <cdr:spPr>
        <a:xfrm xmlns:a="http://schemas.openxmlformats.org/drawingml/2006/main">
          <a:off x="505720" y="396239"/>
          <a:ext cx="462063" cy="5105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rtlCol="0" anchor="ctr"/>
        <a:lstStyle xmlns:a="http://schemas.openxmlformats.org/drawingml/2006/main"/>
        <a:p xmlns:a="http://schemas.openxmlformats.org/drawingml/2006/main">
          <a:pPr algn="ctr"/>
          <a:fld id="{6AB667D4-CD25-4361-9FE9-96D1BA3D40E4}" type="TxLink">
            <a:rPr lang="en-US" sz="1600" b="1" i="0" u="none" strike="noStrike">
              <a:solidFill>
                <a:schemeClr val="tx1"/>
              </a:solidFill>
              <a:latin typeface="Aptos Narrow"/>
            </a:rPr>
            <a:pPr algn="ctr"/>
            <a:t>12</a:t>
          </a:fld>
          <a:endParaRPr lang="fr-FR" sz="1600" b="1">
            <a:solidFill>
              <a:schemeClr val="tx1"/>
            </a:solidFill>
          </a:endParaRPr>
        </a:p>
      </cdr:txBody>
    </cdr:sp>
  </cdr:relSizeAnchor>
</c:userShape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Owner" xr10:uid="{6C9E138A-1E28-4303-AD80-5D54118447BF}" sourceName="Personne en charge">
  <extLst>
    <x:ext xmlns:x15="http://schemas.microsoft.com/office/spreadsheetml/2010/11/main" uri="{2F2917AC-EB37-4324-AD4E-5DD8C200BD13}">
      <x15:tableSlicerCache tableId="3" column="4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PDCA" xr10:uid="{6B2CA4C6-C4DE-41C0-AB5B-E334C07BE001}" sourceName="Statut Eisenhower">
  <extLst>
    <x:ext xmlns:x15="http://schemas.microsoft.com/office/spreadsheetml/2010/11/main" uri="{2F2917AC-EB37-4324-AD4E-5DD8C200BD13}">
      <x15:tableSlicerCache tableId="3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sponsable" xr10:uid="{7D9D3540-684B-410E-AF35-B6220B5C14B6}" cache="Segment_Owner" caption="Personne en charge" columnCount="2" style="SlicerStyleLight6" rowHeight="180000"/>
  <slicer name="PDCA" xr10:uid="{52B4FE1E-5BD6-4408-982C-3C05EDA975F2}" cache="Segment_PDCA" caption="Statut Eisenhower" style="SlicerStyleLight3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D86D2-C823-4924-BAC2-587871E4E12E}" name="tbl_Services" displayName="tbl_Services" ref="D7:D15" headerRowCount="0" totalsRowShown="0" headerRowDxfId="29" dataDxfId="27" headerRowBorderDxfId="28">
  <tableColumns count="1">
    <tableColumn id="1" xr3:uid="{71C0AE8D-7553-47EB-85B2-DBDDC4C1EC8D}" name="Services" headerRowDxfId="26" dataDxfId="2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3B3030-D333-42B8-A75F-E41251D4CA45}" name="tbl_Owner" displayName="tbl_Owner" ref="D7:E14" headerRowCount="0" totalsRowShown="0" headerRowDxfId="24" dataDxfId="22" headerRowBorderDxfId="23">
  <tableColumns count="2">
    <tableColumn id="1" xr3:uid="{D73A74F4-5D6E-43A6-98FD-81952DBB014A}" name="Nom" headerRowDxfId="21" dataDxfId="20"/>
    <tableColumn id="2" xr3:uid="{BC7AA4BF-9DFB-441B-AB74-CCB2C308679C}" name="Service" headerRowDxfId="19" dataDxfId="18"/>
  </tableColumns>
  <tableStyleInfo name="TableStyleLight9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15150A-C652-4B2F-8E05-60AFD1E6650C}" name="tbl_ToDoList" displayName="tbl_ToDoList" ref="D6:I18" totalsRowShown="0" headerRowDxfId="17" dataDxfId="15" headerRowBorderDxfId="16">
  <autoFilter ref="D6:I18" xr:uid="{5515150A-C652-4B2F-8E05-60AFD1E665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E152D264-8C26-4B12-8D2D-5A0A1CAE5778}" name="Tâche" dataDxfId="14"/>
    <tableColumn id="3" xr3:uid="{D7CA56BC-344F-472C-9EAB-26C6DAD6EC6E}" name="Statut Eisenhower" dataDxfId="13"/>
    <tableColumn id="4" xr3:uid="{01A5E4DF-2DA1-4DDB-99F3-BF05699CE4A6}" name="Personne en charge" dataDxfId="12"/>
    <tableColumn id="5" xr3:uid="{B065624D-0C5A-4C67-8E18-EEF426875D80}" name="Service" dataDxfId="11">
      <calculatedColumnFormula>IF(tbl_ToDoList[[#This Row],[Personne en charge]]&lt;&gt;"",INDEX(tbl_Owner[#All],MATCH(tbl_ToDoList[[#This Row],[Personne en charge]],tbl_Owner[[#All],[Nom]],0),2),"")</calculatedColumnFormula>
    </tableColumn>
    <tableColumn id="6" xr3:uid="{1A558183-4878-44C0-AFC7-332FEB343E05}" name="Cocher pour terminer" dataDxfId="10"/>
    <tableColumn id="9" xr3:uid="{2BD06BDC-E4BC-431C-A02F-27C57F4CC0A9}" name="Statut tâche" dataDxfId="9">
      <calculatedColumnFormula>IF(tbl_ToDoList[[#This Row],[Cocher pour terminer]]=FALSE,"En cours","Terminée")</calculatedColumnFormula>
    </tableColumn>
  </tableColumns>
  <tableStyleInfo name="TableStyleLight9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87A4AA5-E042-4CBF-8D1D-7FEE4CD5211B}" name="tbl_LISTES_PDCA" displayName="tbl_LISTES_PDCA" ref="B3:B7" totalsRowShown="0" headerRowDxfId="8" dataDxfId="7">
  <autoFilter ref="B3:B7" xr:uid="{D87A4AA5-E042-4CBF-8D1D-7FEE4CD5211B}">
    <filterColumn colId="0" hiddenButton="1"/>
  </autoFilter>
  <tableColumns count="1">
    <tableColumn id="1" xr3:uid="{8F8B1B88-22BD-4DCC-9D9F-638FD9BD5C21}" name="Statut Eisenhower" dataDxfId="6"/>
  </tableColumns>
  <tableStyleInfo name="TableStyleLight12" showFirstColumn="0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9331-CF54-4948-BB3B-3BD1E5F5CC4A}">
  <sheetPr codeName="Feuil1">
    <tabColor theme="6" tint="0.79998168889431442"/>
  </sheetPr>
  <dimension ref="C1:F50"/>
  <sheetViews>
    <sheetView showGridLines="0" showRowColHeaders="0" zoomScaleNormal="100" workbookViewId="0">
      <pane xSplit="2" topLeftCell="C1" activePane="topRight" state="frozen"/>
      <selection activeCell="F14" sqref="F14"/>
      <selection pane="topRight"/>
    </sheetView>
  </sheetViews>
  <sheetFormatPr baseColWidth="10" defaultColWidth="11.5546875" defaultRowHeight="14.4" x14ac:dyDescent="0.3"/>
  <cols>
    <col min="1" max="2" width="11.5546875" style="1"/>
    <col min="3" max="3" width="10.5546875" style="1" customWidth="1"/>
    <col min="4" max="4" width="19.6640625" style="1" customWidth="1"/>
    <col min="5" max="5" width="17.88671875" style="1" customWidth="1"/>
    <col min="6" max="16384" width="11.5546875" style="1"/>
  </cols>
  <sheetData>
    <row r="1" spans="3:6" ht="19.2" customHeight="1" x14ac:dyDescent="0.3"/>
    <row r="2" spans="3:6" ht="42.6" customHeight="1" x14ac:dyDescent="0.3">
      <c r="C2" s="32" t="s">
        <v>7</v>
      </c>
    </row>
    <row r="3" spans="3:6" ht="19.2" customHeight="1" x14ac:dyDescent="0.3"/>
    <row r="4" spans="3:6" ht="19.2" customHeight="1" x14ac:dyDescent="0.3"/>
    <row r="5" spans="3:6" ht="19.2" customHeight="1" x14ac:dyDescent="0.3"/>
    <row r="6" spans="3:6" ht="22.95" customHeight="1" thickBot="1" x14ac:dyDescent="0.35">
      <c r="D6" s="38" t="s">
        <v>0</v>
      </c>
      <c r="F6"/>
    </row>
    <row r="7" spans="3:6" ht="19.2" customHeight="1" thickTop="1" x14ac:dyDescent="0.3">
      <c r="D7" s="22" t="s">
        <v>19</v>
      </c>
    </row>
    <row r="8" spans="3:6" ht="19.2" customHeight="1" x14ac:dyDescent="0.3">
      <c r="D8" s="22" t="s">
        <v>2</v>
      </c>
    </row>
    <row r="9" spans="3:6" ht="19.2" customHeight="1" x14ac:dyDescent="0.3">
      <c r="D9" s="22" t="s">
        <v>3</v>
      </c>
    </row>
    <row r="10" spans="3:6" ht="19.2" customHeight="1" x14ac:dyDescent="0.3">
      <c r="D10" s="22" t="s">
        <v>4</v>
      </c>
    </row>
    <row r="11" spans="3:6" ht="19.2" customHeight="1" x14ac:dyDescent="0.3">
      <c r="D11" s="22" t="s">
        <v>5</v>
      </c>
    </row>
    <row r="12" spans="3:6" ht="19.2" customHeight="1" x14ac:dyDescent="0.3">
      <c r="D12" s="22" t="s">
        <v>6</v>
      </c>
    </row>
    <row r="13" spans="3:6" ht="19.2" customHeight="1" x14ac:dyDescent="0.3">
      <c r="D13" s="22" t="s">
        <v>21</v>
      </c>
    </row>
    <row r="14" spans="3:6" ht="19.2" customHeight="1" x14ac:dyDescent="0.3">
      <c r="D14" s="22" t="s">
        <v>1</v>
      </c>
    </row>
    <row r="15" spans="3:6" ht="19.2" customHeight="1" x14ac:dyDescent="0.3">
      <c r="D15" s="22" t="s">
        <v>33</v>
      </c>
    </row>
    <row r="16" spans="3:6" ht="19.2" customHeight="1" x14ac:dyDescent="0.3">
      <c r="D16" s="22"/>
    </row>
    <row r="17" spans="4:4" ht="19.2" customHeight="1" x14ac:dyDescent="0.3">
      <c r="D17" s="22"/>
    </row>
    <row r="18" spans="4:4" ht="19.2" customHeight="1" x14ac:dyDescent="0.3"/>
    <row r="19" spans="4:4" ht="19.2" customHeight="1" x14ac:dyDescent="0.3"/>
    <row r="20" spans="4:4" ht="19.2" customHeight="1" x14ac:dyDescent="0.3"/>
    <row r="21" spans="4:4" ht="19.2" customHeight="1" x14ac:dyDescent="0.3"/>
    <row r="22" spans="4:4" ht="19.2" customHeight="1" x14ac:dyDescent="0.3"/>
    <row r="23" spans="4:4" ht="19.2" customHeight="1" x14ac:dyDescent="0.3"/>
    <row r="24" spans="4:4" ht="19.2" customHeight="1" x14ac:dyDescent="0.3"/>
    <row r="25" spans="4:4" ht="19.2" customHeight="1" x14ac:dyDescent="0.3"/>
    <row r="26" spans="4:4" ht="19.2" customHeight="1" x14ac:dyDescent="0.3"/>
    <row r="27" spans="4:4" ht="19.2" customHeight="1" x14ac:dyDescent="0.3"/>
    <row r="28" spans="4:4" ht="19.2" customHeight="1" x14ac:dyDescent="0.3"/>
    <row r="29" spans="4:4" ht="19.2" customHeight="1" x14ac:dyDescent="0.3"/>
    <row r="30" spans="4:4" ht="19.2" customHeight="1" x14ac:dyDescent="0.3"/>
    <row r="31" spans="4:4" ht="19.2" customHeight="1" x14ac:dyDescent="0.3"/>
    <row r="32" spans="4:4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</sheetData>
  <sheetProtection selectLockedCells="1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8BC0-582F-4BFC-888C-1CC463F24900}">
  <sheetPr codeName="Feuil2">
    <tabColor theme="6" tint="0.59999389629810485"/>
  </sheetPr>
  <dimension ref="C1:E100"/>
  <sheetViews>
    <sheetView showGridLines="0" showRowColHeaders="0" workbookViewId="0">
      <pane xSplit="2" topLeftCell="C1" activePane="topRight" state="frozen"/>
      <selection activeCell="F14" sqref="F14"/>
      <selection pane="topRight"/>
    </sheetView>
  </sheetViews>
  <sheetFormatPr baseColWidth="10" defaultRowHeight="14.4" x14ac:dyDescent="0.3"/>
  <cols>
    <col min="3" max="3" width="10.5546875" customWidth="1"/>
    <col min="4" max="5" width="23.6640625" customWidth="1"/>
  </cols>
  <sheetData>
    <row r="1" spans="3:5" ht="19.2" customHeight="1" x14ac:dyDescent="0.3"/>
    <row r="2" spans="3:5" ht="42.6" customHeight="1" x14ac:dyDescent="0.3">
      <c r="C2" s="32" t="s">
        <v>35</v>
      </c>
    </row>
    <row r="3" spans="3:5" ht="19.2" customHeight="1" x14ac:dyDescent="0.3"/>
    <row r="4" spans="3:5" ht="19.2" customHeight="1" x14ac:dyDescent="0.3"/>
    <row r="5" spans="3:5" ht="19.2" customHeight="1" x14ac:dyDescent="0.3"/>
    <row r="6" spans="3:5" ht="22.95" customHeight="1" thickBot="1" x14ac:dyDescent="0.35">
      <c r="D6" s="36" t="s">
        <v>34</v>
      </c>
      <c r="E6" s="37" t="s">
        <v>8</v>
      </c>
    </row>
    <row r="7" spans="3:5" ht="19.2" customHeight="1" thickTop="1" x14ac:dyDescent="0.3">
      <c r="D7" s="4" t="s">
        <v>9</v>
      </c>
      <c r="E7" s="4" t="s">
        <v>19</v>
      </c>
    </row>
    <row r="8" spans="3:5" ht="19.2" customHeight="1" x14ac:dyDescent="0.3">
      <c r="D8" s="4" t="s">
        <v>10</v>
      </c>
      <c r="E8" s="4" t="s">
        <v>3</v>
      </c>
    </row>
    <row r="9" spans="3:5" ht="19.2" customHeight="1" x14ac:dyDescent="0.3">
      <c r="D9" s="4" t="s">
        <v>11</v>
      </c>
      <c r="E9" s="4" t="s">
        <v>21</v>
      </c>
    </row>
    <row r="10" spans="3:5" ht="19.2" customHeight="1" x14ac:dyDescent="0.3">
      <c r="D10" s="4" t="s">
        <v>12</v>
      </c>
      <c r="E10" s="4" t="s">
        <v>1</v>
      </c>
    </row>
    <row r="11" spans="3:5" ht="19.2" customHeight="1" x14ac:dyDescent="0.3">
      <c r="D11" s="4" t="s">
        <v>13</v>
      </c>
      <c r="E11" s="4" t="s">
        <v>6</v>
      </c>
    </row>
    <row r="12" spans="3:5" ht="19.2" customHeight="1" x14ac:dyDescent="0.3">
      <c r="D12" s="4" t="s">
        <v>14</v>
      </c>
      <c r="E12" s="4" t="s">
        <v>2</v>
      </c>
    </row>
    <row r="13" spans="3:5" ht="19.2" customHeight="1" x14ac:dyDescent="0.3">
      <c r="D13" s="4" t="s">
        <v>16</v>
      </c>
      <c r="E13" s="4" t="s">
        <v>5</v>
      </c>
    </row>
    <row r="14" spans="3:5" ht="19.2" customHeight="1" x14ac:dyDescent="0.3">
      <c r="D14" s="4" t="s">
        <v>31</v>
      </c>
      <c r="E14" s="4" t="s">
        <v>33</v>
      </c>
    </row>
    <row r="15" spans="3:5" ht="19.2" customHeight="1" x14ac:dyDescent="0.3">
      <c r="D15" s="4"/>
      <c r="E15" s="4"/>
    </row>
    <row r="16" spans="3:5" ht="19.2" customHeight="1" x14ac:dyDescent="0.3"/>
    <row r="17" ht="19.2" customHeight="1" x14ac:dyDescent="0.3"/>
    <row r="18" ht="19.2" customHeight="1" x14ac:dyDescent="0.3"/>
    <row r="19" ht="19.2" customHeight="1" x14ac:dyDescent="0.3"/>
    <row r="20" ht="19.2" customHeight="1" x14ac:dyDescent="0.3"/>
    <row r="21" ht="19.2" customHeight="1" x14ac:dyDescent="0.3"/>
    <row r="22" ht="19.2" customHeight="1" x14ac:dyDescent="0.3"/>
    <row r="23" ht="19.2" customHeight="1" x14ac:dyDescent="0.3"/>
    <row r="24" ht="19.2" customHeight="1" x14ac:dyDescent="0.3"/>
    <row r="25" ht="19.2" customHeight="1" x14ac:dyDescent="0.3"/>
    <row r="26" ht="19.2" customHeight="1" x14ac:dyDescent="0.3"/>
    <row r="27" ht="19.2" customHeight="1" x14ac:dyDescent="0.3"/>
    <row r="28" ht="19.2" customHeight="1" x14ac:dyDescent="0.3"/>
    <row r="29" ht="19.2" customHeight="1" x14ac:dyDescent="0.3"/>
    <row r="30" ht="19.2" customHeight="1" x14ac:dyDescent="0.3"/>
    <row r="31" ht="19.2" customHeight="1" x14ac:dyDescent="0.3"/>
    <row r="32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  <row r="51" ht="19.2" customHeight="1" x14ac:dyDescent="0.3"/>
    <row r="52" ht="19.2" customHeight="1" x14ac:dyDescent="0.3"/>
    <row r="53" ht="19.2" customHeight="1" x14ac:dyDescent="0.3"/>
    <row r="54" ht="19.2" customHeight="1" x14ac:dyDescent="0.3"/>
    <row r="55" ht="19.2" customHeight="1" x14ac:dyDescent="0.3"/>
    <row r="56" ht="19.2" customHeight="1" x14ac:dyDescent="0.3"/>
    <row r="57" ht="19.2" customHeight="1" x14ac:dyDescent="0.3"/>
    <row r="58" ht="19.2" customHeight="1" x14ac:dyDescent="0.3"/>
    <row r="59" ht="19.2" customHeight="1" x14ac:dyDescent="0.3"/>
    <row r="60" ht="19.2" customHeight="1" x14ac:dyDescent="0.3"/>
    <row r="61" ht="19.2" customHeight="1" x14ac:dyDescent="0.3"/>
    <row r="62" ht="19.2" customHeight="1" x14ac:dyDescent="0.3"/>
    <row r="63" ht="19.2" customHeight="1" x14ac:dyDescent="0.3"/>
    <row r="64" ht="19.2" customHeight="1" x14ac:dyDescent="0.3"/>
    <row r="65" ht="19.2" customHeight="1" x14ac:dyDescent="0.3"/>
    <row r="66" ht="19.2" customHeight="1" x14ac:dyDescent="0.3"/>
    <row r="67" ht="19.2" customHeight="1" x14ac:dyDescent="0.3"/>
    <row r="68" ht="19.2" customHeight="1" x14ac:dyDescent="0.3"/>
    <row r="69" ht="19.2" customHeight="1" x14ac:dyDescent="0.3"/>
    <row r="70" ht="19.2" customHeight="1" x14ac:dyDescent="0.3"/>
    <row r="71" ht="19.2" customHeight="1" x14ac:dyDescent="0.3"/>
    <row r="72" ht="19.2" customHeight="1" x14ac:dyDescent="0.3"/>
    <row r="73" ht="19.2" customHeight="1" x14ac:dyDescent="0.3"/>
    <row r="74" ht="19.2" customHeight="1" x14ac:dyDescent="0.3"/>
    <row r="75" ht="19.2" customHeight="1" x14ac:dyDescent="0.3"/>
    <row r="76" ht="19.2" customHeight="1" x14ac:dyDescent="0.3"/>
    <row r="77" ht="19.2" customHeight="1" x14ac:dyDescent="0.3"/>
    <row r="78" ht="19.2" customHeight="1" x14ac:dyDescent="0.3"/>
    <row r="79" ht="19.2" customHeight="1" x14ac:dyDescent="0.3"/>
    <row r="80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  <row r="100" ht="19.2" customHeight="1" x14ac:dyDescent="0.3"/>
  </sheetData>
  <dataValidations count="1">
    <dataValidation type="list" allowBlank="1" showInputMessage="1" showErrorMessage="1" errorTitle="Indication :" error="Veuillez choisir un Service dans le menu déroulant contenu dans la cellule." sqref="E7:E15" xr:uid="{0A3A3EB5-C607-484E-A7EE-9C1BCC7E1BE7}">
      <formula1>INDIRECT("tbl_Services[Services]")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657A-DFC7-4318-83C1-CA0766EA0D36}">
  <sheetPr codeName="Feuil4">
    <tabColor theme="6" tint="0.39997558519241921"/>
  </sheetPr>
  <dimension ref="C1:J100"/>
  <sheetViews>
    <sheetView showGridLines="0" showRowColHeader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6" sqref="H6"/>
    </sheetView>
  </sheetViews>
  <sheetFormatPr baseColWidth="10" defaultRowHeight="14.4" x14ac:dyDescent="0.3"/>
  <cols>
    <col min="3" max="3" width="10.5546875" customWidth="1"/>
    <col min="4" max="4" width="71.77734375" customWidth="1"/>
    <col min="5" max="5" width="15.109375" customWidth="1"/>
    <col min="6" max="6" width="24.44140625" customWidth="1"/>
    <col min="7" max="7" width="21.88671875" customWidth="1"/>
    <col min="8" max="8" width="18.21875" customWidth="1"/>
    <col min="9" max="9" width="16" customWidth="1"/>
    <col min="10" max="10" width="19.109375" customWidth="1"/>
    <col min="11" max="11" width="11.6640625" customWidth="1"/>
  </cols>
  <sheetData>
    <row r="1" spans="3:10" ht="19.2" customHeight="1" x14ac:dyDescent="0.3"/>
    <row r="2" spans="3:10" ht="42.6" customHeight="1" x14ac:dyDescent="0.3">
      <c r="C2" s="32" t="s">
        <v>52</v>
      </c>
    </row>
    <row r="3" spans="3:10" ht="19.2" customHeight="1" x14ac:dyDescent="0.3"/>
    <row r="4" spans="3:10" ht="19.2" customHeight="1" x14ac:dyDescent="0.3"/>
    <row r="5" spans="3:10" ht="19.2" customHeight="1" x14ac:dyDescent="0.3">
      <c r="J5" s="23"/>
    </row>
    <row r="6" spans="3:10" ht="37.200000000000003" customHeight="1" thickBot="1" x14ac:dyDescent="0.35">
      <c r="D6" s="35" t="s">
        <v>43</v>
      </c>
      <c r="E6" s="35" t="s">
        <v>51</v>
      </c>
      <c r="F6" s="35" t="s">
        <v>58</v>
      </c>
      <c r="G6" s="35" t="s">
        <v>8</v>
      </c>
      <c r="H6" s="35" t="s">
        <v>49</v>
      </c>
      <c r="I6" s="35" t="s">
        <v>50</v>
      </c>
    </row>
    <row r="7" spans="3:10" ht="19.2" customHeight="1" thickTop="1" x14ac:dyDescent="0.3">
      <c r="D7" s="31" t="s">
        <v>17</v>
      </c>
      <c r="E7" s="3" t="s">
        <v>48</v>
      </c>
      <c r="F7" s="29" t="s">
        <v>13</v>
      </c>
      <c r="G7" s="34" t="str">
        <f>IF(tbl_ToDoList[[#This Row],[Personne en charge]]&lt;&gt;"",INDEX(tbl_Owner[#All],MATCH(tbl_ToDoList[[#This Row],[Personne en charge]],tbl_Owner[[#All],[Nom]],0),2),"")</f>
        <v>Expéditions</v>
      </c>
      <c r="H7" s="33" t="b">
        <v>0</v>
      </c>
      <c r="I7" s="34" t="str">
        <f>IF(tbl_ToDoList[[#This Row],[Cocher pour terminer]]=FALSE,"En cours","Terminée")</f>
        <v>En cours</v>
      </c>
    </row>
    <row r="8" spans="3:10" ht="19.2" customHeight="1" x14ac:dyDescent="0.3">
      <c r="D8" s="31" t="s">
        <v>18</v>
      </c>
      <c r="E8" s="3" t="s">
        <v>44</v>
      </c>
      <c r="F8" s="29" t="s">
        <v>9</v>
      </c>
      <c r="G8" s="34" t="str">
        <f>IF(tbl_ToDoList[[#This Row],[Personne en charge]]&lt;&gt;"",INDEX(tbl_Owner[#All],MATCH(tbl_ToDoList[[#This Row],[Personne en charge]],tbl_Owner[[#All],[Nom]],0),2),"")</f>
        <v>Service Client</v>
      </c>
      <c r="H8" s="33" t="b">
        <v>1</v>
      </c>
      <c r="I8" s="34" t="str">
        <f>IF(tbl_ToDoList[[#This Row],[Cocher pour terminer]]=FALSE,"En cours","Terminée")</f>
        <v>Terminée</v>
      </c>
    </row>
    <row r="9" spans="3:10" ht="19.2" customHeight="1" x14ac:dyDescent="0.3">
      <c r="D9" s="31" t="s">
        <v>22</v>
      </c>
      <c r="E9" s="3" t="s">
        <v>45</v>
      </c>
      <c r="F9" s="29" t="s">
        <v>11</v>
      </c>
      <c r="G9" s="34" t="str">
        <f>IF(tbl_ToDoList[[#This Row],[Personne en charge]]&lt;&gt;"",INDEX(tbl_Owner[#All],MATCH(tbl_ToDoList[[#This Row],[Personne en charge]],tbl_Owner[[#All],[Nom]],0),2),"")</f>
        <v>Stocks</v>
      </c>
      <c r="H9" s="33" t="b">
        <v>0</v>
      </c>
      <c r="I9" s="34" t="str">
        <f>IF(tbl_ToDoList[[#This Row],[Cocher pour terminer]]=FALSE,"En cours","Terminée")</f>
        <v>En cours</v>
      </c>
    </row>
    <row r="10" spans="3:10" ht="19.2" customHeight="1" x14ac:dyDescent="0.3">
      <c r="D10" s="31" t="s">
        <v>20</v>
      </c>
      <c r="E10" s="3" t="s">
        <v>46</v>
      </c>
      <c r="F10" s="29" t="s">
        <v>13</v>
      </c>
      <c r="G10" s="34" t="str">
        <f>IF(tbl_ToDoList[[#This Row],[Personne en charge]]&lt;&gt;"",INDEX(tbl_Owner[#All],MATCH(tbl_ToDoList[[#This Row],[Personne en charge]],tbl_Owner[[#All],[Nom]],0),2),"")</f>
        <v>Expéditions</v>
      </c>
      <c r="H10" s="33" t="b">
        <v>1</v>
      </c>
      <c r="I10" s="34" t="str">
        <f>IF(tbl_ToDoList[[#This Row],[Cocher pour terminer]]=FALSE,"En cours","Terminée")</f>
        <v>Terminée</v>
      </c>
    </row>
    <row r="11" spans="3:10" ht="19.2" customHeight="1" x14ac:dyDescent="0.3">
      <c r="D11" s="31" t="s">
        <v>23</v>
      </c>
      <c r="E11" s="3" t="s">
        <v>48</v>
      </c>
      <c r="F11" s="29" t="s">
        <v>10</v>
      </c>
      <c r="G11" s="34" t="str">
        <f>IF(tbl_ToDoList[[#This Row],[Personne en charge]]&lt;&gt;"",INDEX(tbl_Owner[#All],MATCH(tbl_ToDoList[[#This Row],[Personne en charge]],tbl_Owner[[#All],[Nom]],0),2),"")</f>
        <v>Production</v>
      </c>
      <c r="H11" s="33" t="b">
        <v>1</v>
      </c>
      <c r="I11" s="34" t="str">
        <f>IF(tbl_ToDoList[[#This Row],[Cocher pour terminer]]=FALSE,"En cours","Terminée")</f>
        <v>Terminée</v>
      </c>
    </row>
    <row r="12" spans="3:10" ht="19.2" customHeight="1" x14ac:dyDescent="0.3">
      <c r="D12" s="31" t="s">
        <v>24</v>
      </c>
      <c r="E12" s="3" t="s">
        <v>44</v>
      </c>
      <c r="F12" s="29" t="s">
        <v>9</v>
      </c>
      <c r="G12" s="34" t="str">
        <f>IF(tbl_ToDoList[[#This Row],[Personne en charge]]&lt;&gt;"",INDEX(tbl_Owner[#All],MATCH(tbl_ToDoList[[#This Row],[Personne en charge]],tbl_Owner[[#All],[Nom]],0),2),"")</f>
        <v>Service Client</v>
      </c>
      <c r="H12" s="33" t="b">
        <v>1</v>
      </c>
      <c r="I12" s="34" t="str">
        <f>IF(tbl_ToDoList[[#This Row],[Cocher pour terminer]]=FALSE,"En cours","Terminée")</f>
        <v>Terminée</v>
      </c>
    </row>
    <row r="13" spans="3:10" ht="19.2" customHeight="1" x14ac:dyDescent="0.3">
      <c r="D13" s="31" t="s">
        <v>25</v>
      </c>
      <c r="E13" s="3" t="s">
        <v>45</v>
      </c>
      <c r="F13" s="29" t="s">
        <v>12</v>
      </c>
      <c r="G13" s="34" t="str">
        <f>IF(tbl_ToDoList[[#This Row],[Personne en charge]]&lt;&gt;"",INDEX(tbl_Owner[#All],MATCH(tbl_ToDoList[[#This Row],[Personne en charge]],tbl_Owner[[#All],[Nom]],0),2),"")</f>
        <v>RH</v>
      </c>
      <c r="H13" s="33" t="b">
        <v>0</v>
      </c>
      <c r="I13" s="34" t="str">
        <f>IF(tbl_ToDoList[[#This Row],[Cocher pour terminer]]=FALSE,"En cours","Terminée")</f>
        <v>En cours</v>
      </c>
    </row>
    <row r="14" spans="3:10" ht="19.2" customHeight="1" x14ac:dyDescent="0.3">
      <c r="D14" s="31" t="s">
        <v>29</v>
      </c>
      <c r="E14" s="3" t="s">
        <v>46</v>
      </c>
      <c r="F14" s="29" t="s">
        <v>9</v>
      </c>
      <c r="G14" s="34" t="str">
        <f>IF(tbl_ToDoList[[#This Row],[Personne en charge]]&lt;&gt;"",INDEX(tbl_Owner[#All],MATCH(tbl_ToDoList[[#This Row],[Personne en charge]],tbl_Owner[[#All],[Nom]],0),2),"")</f>
        <v>Service Client</v>
      </c>
      <c r="H14" s="33" t="b">
        <v>0</v>
      </c>
      <c r="I14" s="34" t="str">
        <f>IF(tbl_ToDoList[[#This Row],[Cocher pour terminer]]=FALSE,"En cours","Terminée")</f>
        <v>En cours</v>
      </c>
    </row>
    <row r="15" spans="3:10" ht="19.2" customHeight="1" x14ac:dyDescent="0.3">
      <c r="D15" s="31" t="s">
        <v>30</v>
      </c>
      <c r="E15" s="3" t="s">
        <v>48</v>
      </c>
      <c r="F15" s="29" t="s">
        <v>9</v>
      </c>
      <c r="G15" s="34" t="str">
        <f>IF(tbl_ToDoList[[#This Row],[Personne en charge]]&lt;&gt;"",INDEX(tbl_Owner[#All],MATCH(tbl_ToDoList[[#This Row],[Personne en charge]],tbl_Owner[[#All],[Nom]],0),2),"")</f>
        <v>Service Client</v>
      </c>
      <c r="H15" s="33" t="b">
        <v>0</v>
      </c>
      <c r="I15" s="34" t="str">
        <f>IF(tbl_ToDoList[[#This Row],[Cocher pour terminer]]=FALSE,"En cours","Terminée")</f>
        <v>En cours</v>
      </c>
    </row>
    <row r="16" spans="3:10" ht="19.2" customHeight="1" x14ac:dyDescent="0.3">
      <c r="D16" s="31" t="s">
        <v>26</v>
      </c>
      <c r="E16" s="3" t="s">
        <v>44</v>
      </c>
      <c r="F16" s="29" t="s">
        <v>12</v>
      </c>
      <c r="G16" s="34" t="str">
        <f>IF(tbl_ToDoList[[#This Row],[Personne en charge]]&lt;&gt;"",INDEX(tbl_Owner[#All],MATCH(tbl_ToDoList[[#This Row],[Personne en charge]],tbl_Owner[[#All],[Nom]],0),2),"")</f>
        <v>RH</v>
      </c>
      <c r="H16" s="33" t="b">
        <v>0</v>
      </c>
      <c r="I16" s="34" t="str">
        <f>IF(tbl_ToDoList[[#This Row],[Cocher pour terminer]]=FALSE,"En cours","Terminée")</f>
        <v>En cours</v>
      </c>
    </row>
    <row r="17" spans="4:9" ht="19.2" customHeight="1" x14ac:dyDescent="0.3">
      <c r="D17" s="31" t="s">
        <v>27</v>
      </c>
      <c r="E17" s="3" t="s">
        <v>45</v>
      </c>
      <c r="F17" s="29" t="s">
        <v>31</v>
      </c>
      <c r="G17" s="34" t="str">
        <f>IF(tbl_ToDoList[[#This Row],[Personne en charge]]&lt;&gt;"",INDEX(tbl_Owner[#All],MATCH(tbl_ToDoList[[#This Row],[Personne en charge]],tbl_Owner[[#All],[Nom]],0),2),"")</f>
        <v>Direction</v>
      </c>
      <c r="H17" s="33" t="b">
        <v>1</v>
      </c>
      <c r="I17" s="34" t="str">
        <f>IF(tbl_ToDoList[[#This Row],[Cocher pour terminer]]=FALSE,"En cours","Terminée")</f>
        <v>Terminée</v>
      </c>
    </row>
    <row r="18" spans="4:9" ht="19.2" customHeight="1" x14ac:dyDescent="0.3">
      <c r="D18" s="31" t="s">
        <v>28</v>
      </c>
      <c r="E18" s="3" t="s">
        <v>46</v>
      </c>
      <c r="F18" s="29" t="s">
        <v>12</v>
      </c>
      <c r="G18" s="34" t="str">
        <f>IF(tbl_ToDoList[[#This Row],[Personne en charge]]&lt;&gt;"",INDEX(tbl_Owner[#All],MATCH(tbl_ToDoList[[#This Row],[Personne en charge]],tbl_Owner[[#All],[Nom]],0),2),"")</f>
        <v>RH</v>
      </c>
      <c r="H18" s="33" t="b">
        <v>0</v>
      </c>
      <c r="I18" s="34" t="str">
        <f>IF(tbl_ToDoList[[#This Row],[Cocher pour terminer]]=FALSE,"En cours","Terminée")</f>
        <v>En cours</v>
      </c>
    </row>
    <row r="19" spans="4:9" ht="19.2" customHeight="1" x14ac:dyDescent="0.3"/>
    <row r="20" spans="4:9" ht="19.2" customHeight="1" x14ac:dyDescent="0.3"/>
    <row r="21" spans="4:9" ht="19.2" customHeight="1" x14ac:dyDescent="0.3"/>
    <row r="22" spans="4:9" ht="19.2" customHeight="1" x14ac:dyDescent="0.3"/>
    <row r="23" spans="4:9" ht="19.2" customHeight="1" x14ac:dyDescent="0.3"/>
    <row r="24" spans="4:9" ht="19.2" customHeight="1" x14ac:dyDescent="0.3"/>
    <row r="25" spans="4:9" ht="19.2" customHeight="1" x14ac:dyDescent="0.3"/>
    <row r="26" spans="4:9" ht="19.2" customHeight="1" x14ac:dyDescent="0.3"/>
    <row r="27" spans="4:9" ht="19.2" customHeight="1" x14ac:dyDescent="0.3"/>
    <row r="28" spans="4:9" ht="19.2" customHeight="1" x14ac:dyDescent="0.3"/>
    <row r="29" spans="4:9" ht="19.2" customHeight="1" x14ac:dyDescent="0.3"/>
    <row r="30" spans="4:9" ht="19.2" customHeight="1" x14ac:dyDescent="0.3"/>
    <row r="31" spans="4:9" ht="19.2" customHeight="1" x14ac:dyDescent="0.3"/>
    <row r="32" spans="4:9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  <row r="51" ht="19.2" customHeight="1" x14ac:dyDescent="0.3"/>
    <row r="52" ht="19.2" customHeight="1" x14ac:dyDescent="0.3"/>
    <row r="53" ht="19.2" customHeight="1" x14ac:dyDescent="0.3"/>
    <row r="54" ht="19.2" customHeight="1" x14ac:dyDescent="0.3"/>
    <row r="55" ht="19.2" customHeight="1" x14ac:dyDescent="0.3"/>
    <row r="56" ht="19.2" customHeight="1" x14ac:dyDescent="0.3"/>
    <row r="57" ht="19.2" customHeight="1" x14ac:dyDescent="0.3"/>
    <row r="58" ht="19.2" customHeight="1" x14ac:dyDescent="0.3"/>
    <row r="59" ht="19.2" customHeight="1" x14ac:dyDescent="0.3"/>
    <row r="60" ht="19.2" customHeight="1" x14ac:dyDescent="0.3"/>
    <row r="61" ht="19.2" customHeight="1" x14ac:dyDescent="0.3"/>
    <row r="62" ht="19.2" customHeight="1" x14ac:dyDescent="0.3"/>
    <row r="63" ht="19.2" customHeight="1" x14ac:dyDescent="0.3"/>
    <row r="64" ht="19.2" customHeight="1" x14ac:dyDescent="0.3"/>
    <row r="65" ht="19.2" customHeight="1" x14ac:dyDescent="0.3"/>
    <row r="66" ht="19.2" customHeight="1" x14ac:dyDescent="0.3"/>
    <row r="67" ht="19.2" customHeight="1" x14ac:dyDescent="0.3"/>
    <row r="68" ht="19.2" customHeight="1" x14ac:dyDescent="0.3"/>
    <row r="69" ht="19.2" customHeight="1" x14ac:dyDescent="0.3"/>
    <row r="70" ht="19.2" customHeight="1" x14ac:dyDescent="0.3"/>
    <row r="71" ht="19.2" customHeight="1" x14ac:dyDescent="0.3"/>
    <row r="72" ht="19.2" customHeight="1" x14ac:dyDescent="0.3"/>
    <row r="73" ht="19.2" customHeight="1" x14ac:dyDescent="0.3"/>
    <row r="74" ht="19.2" customHeight="1" x14ac:dyDescent="0.3"/>
    <row r="75" ht="19.2" customHeight="1" x14ac:dyDescent="0.3"/>
    <row r="76" ht="19.2" customHeight="1" x14ac:dyDescent="0.3"/>
    <row r="77" ht="19.2" customHeight="1" x14ac:dyDescent="0.3"/>
    <row r="78" ht="19.2" customHeight="1" x14ac:dyDescent="0.3"/>
    <row r="79" ht="19.2" customHeight="1" x14ac:dyDescent="0.3"/>
    <row r="80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  <row r="100" ht="19.2" customHeight="1" x14ac:dyDescent="0.3"/>
  </sheetData>
  <phoneticPr fontId="9" type="noConversion"/>
  <conditionalFormatting sqref="D7:D18">
    <cfRule type="expression" dxfId="5" priority="116">
      <formula>D7=""</formula>
    </cfRule>
  </conditionalFormatting>
  <conditionalFormatting sqref="D7:G18">
    <cfRule type="expression" dxfId="4" priority="3">
      <formula>$H7=TRUE</formula>
    </cfRule>
  </conditionalFormatting>
  <conditionalFormatting sqref="E7:E18">
    <cfRule type="expression" dxfId="3" priority="117">
      <formula>AND(D7&lt;&gt;"",E7="")</formula>
    </cfRule>
  </conditionalFormatting>
  <conditionalFormatting sqref="F7:F18">
    <cfRule type="expression" dxfId="2" priority="118">
      <formula>AND(D7&lt;&gt;"",E7&lt;&gt;"",F7="")</formula>
    </cfRule>
  </conditionalFormatting>
  <conditionalFormatting sqref="I7:I18">
    <cfRule type="expression" dxfId="1" priority="1">
      <formula>$H7=FALSE</formula>
    </cfRule>
    <cfRule type="expression" dxfId="0" priority="2">
      <formula>$H7=TRUE</formula>
    </cfRule>
  </conditionalFormatting>
  <dataValidations count="3">
    <dataValidation type="list" allowBlank="1" showInputMessage="1" showErrorMessage="1" errorTitle="Indication :" error="Veuillez choisir un Statut dans le menu déroulant contenu dans la cellule." sqref="E7:E18" xr:uid="{801389E0-419B-4500-A710-B2D66F086062}">
      <formula1>Statut_Eisen</formula1>
    </dataValidation>
    <dataValidation type="list" allowBlank="1" showInputMessage="1" showErrorMessage="1" errorTitle="Indication :" error="Veuillez choisir une Personne dans le menu déroulant contenu dans la cellule." sqref="F7:F18" xr:uid="{22C85EE4-4A0B-4284-80C4-B007A1B6FBFF}">
      <formula1>Liste_personnes</formula1>
    </dataValidation>
    <dataValidation type="date" operator="greaterThan" allowBlank="1" showInputMessage="1" showErrorMessage="1" errorTitle="Indication :" error="Veuillez saisir une date au format JJ/MM/AA." sqref="H7:H18" xr:uid="{1036FA05-1473-4984-9404-436C40AFBF65}">
      <formula1>1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4337-43AA-4C62-9559-93A0CBF1D916}">
  <sheetPr codeName="Feuil5">
    <tabColor theme="6" tint="-0.249977111117893"/>
    <pageSetUpPr fitToPage="1"/>
  </sheetPr>
  <dimension ref="C2:H52"/>
  <sheetViews>
    <sheetView showGridLines="0" showRowColHeaders="0" zoomScaleNormal="100" workbookViewId="0">
      <pane xSplit="2" topLeftCell="C1" activePane="topRight" state="frozen"/>
      <selection pane="topRight"/>
    </sheetView>
  </sheetViews>
  <sheetFormatPr baseColWidth="10" defaultRowHeight="14.4" outlineLevelRow="1" x14ac:dyDescent="0.3"/>
  <cols>
    <col min="3" max="3" width="10.5546875" customWidth="1"/>
    <col min="4" max="4" width="1.77734375" style="47" customWidth="1"/>
    <col min="5" max="5" width="60.77734375" style="39" customWidth="1"/>
    <col min="6" max="6" width="5.44140625" customWidth="1"/>
    <col min="7" max="7" width="1.77734375" style="47" customWidth="1"/>
    <col min="8" max="8" width="60.77734375" style="39" customWidth="1"/>
    <col min="9" max="9" width="25.77734375" customWidth="1"/>
    <col min="13" max="15" width="11.5546875" customWidth="1"/>
  </cols>
  <sheetData>
    <row r="2" spans="3:8" ht="52.8" x14ac:dyDescent="0.3">
      <c r="C2" s="32" t="s">
        <v>53</v>
      </c>
      <c r="D2" s="40"/>
    </row>
    <row r="3" spans="3:8" ht="9" customHeight="1" x14ac:dyDescent="0.35">
      <c r="D3" s="41"/>
    </row>
    <row r="4" spans="3:8" ht="18" x14ac:dyDescent="0.35">
      <c r="C4" s="41" t="str">
        <f>"Total tâches : "&amp;Calculs!C7</f>
        <v>Total tâches : 12</v>
      </c>
    </row>
    <row r="5" spans="3:8" ht="6.6" customHeight="1" x14ac:dyDescent="0.3"/>
    <row r="6" spans="3:8" ht="9" customHeight="1" x14ac:dyDescent="0.3"/>
    <row r="7" spans="3:8" x14ac:dyDescent="0.3">
      <c r="C7" s="53" t="b">
        <v>1</v>
      </c>
      <c r="E7" s="52" t="str">
        <f>IF(C7=TRUE,"Tâches terminées  →  affichées  ✅","Tâches terminées  →  masquées  ❌")</f>
        <v>Tâches terminées  →  affichées  ✅</v>
      </c>
    </row>
    <row r="8" spans="3:8" ht="22.8" customHeight="1" x14ac:dyDescent="0.3"/>
    <row r="9" spans="3:8" ht="21" x14ac:dyDescent="0.4">
      <c r="E9" s="44" t="s">
        <v>54</v>
      </c>
      <c r="H9" s="45" t="s">
        <v>55</v>
      </c>
    </row>
    <row r="10" spans="3:8" x14ac:dyDescent="0.3">
      <c r="D10" s="47" t="str" cm="1">
        <f t="array" ref="D10:D12">IF($C$7=TRUE,
_xlfn._xlws.FILTER(tbl_ToDoList[Personne en charge],tbl_ToDoList[Statut Eisenhower]=Afaire,"-") &amp; "  →  " &amp; _xlfn._xlws.FILTER(tbl_ToDoList[Tâche],tbl_ToDoList[Statut Eisenhower]=Afaire,"-"),
_xlfn._xlws.FILTER(tbl_ToDoList[Personne en charge],((tbl_ToDoList[Statut Eisenhower]=Afaire)*(tbl_ToDoList[Statut tâche]&lt;&gt;"Terminée")),"-") &amp; "  →  " &amp; _xlfn._xlws.FILTER(tbl_ToDoList[Tâche],((tbl_ToDoList[Statut Eisenhower]=Afaire)*(tbl_ToDoList[Statut tâche]&lt;&gt;"Terminée")),"-"))</f>
        <v>Olivier Faure  →  Préparer un contrôle aléatoire des expé</v>
      </c>
      <c r="E10" s="42"/>
      <c r="G10" s="47" t="str" cm="1">
        <f t="array" ref="G10:G12">IF($C$7=TRUE,
_xlfn._xlws.FILTER(tbl_ToDoList[Personne en charge],tbl_ToDoList[Statut Eisenhower]=Aplanifier,"-") &amp; "  →  " &amp; _xlfn._xlws.FILTER(tbl_ToDoList[Tâche],tbl_ToDoList[Statut Eisenhower]=Aplanifier,"-"),
_xlfn._xlws.FILTER(tbl_ToDoList[Personne en charge],((tbl_ToDoList[Statut Eisenhower]=Aplanifier)*(tbl_ToDoList[Statut tâche]&lt;&gt;"Terminée")),"-") &amp; "  →  " &amp; _xlfn._xlws.FILTER(tbl_ToDoList[Tâche],((tbl_ToDoList[Statut Eisenhower]=Aplanifier)*(tbl_ToDoList[Statut tâche]&lt;&gt;"Terminée")),"-"))</f>
        <v>Régine Blanck  →  Envoyer des bons de réduction</v>
      </c>
      <c r="H10" s="46"/>
    </row>
    <row r="11" spans="3:8" x14ac:dyDescent="0.3">
      <c r="D11" s="47" t="str">
        <v>Alain Minnoy  →  Lancer nouvelle machine de prod</v>
      </c>
      <c r="E11" s="43"/>
      <c r="G11" s="47" t="str">
        <v>Régine Blanck  →  Comparer paniers clients VS dispo</v>
      </c>
      <c r="H11" s="46"/>
    </row>
    <row r="12" spans="3:8" x14ac:dyDescent="0.3">
      <c r="D12" s="47" t="str">
        <v>Régine Blanck  →  Planifier une réu avec l'Expédition</v>
      </c>
      <c r="E12" s="43"/>
      <c r="G12" s="47" t="str">
        <v>Esther Nkouma  →  Faire les entretiens de recrutement</v>
      </c>
      <c r="H12" s="46"/>
    </row>
    <row r="13" spans="3:8" x14ac:dyDescent="0.3">
      <c r="E13" s="43"/>
      <c r="H13" s="46"/>
    </row>
    <row r="14" spans="3:8" x14ac:dyDescent="0.3">
      <c r="E14" s="43"/>
      <c r="H14" s="46"/>
    </row>
    <row r="15" spans="3:8" x14ac:dyDescent="0.3">
      <c r="E15" s="43"/>
      <c r="H15" s="46"/>
    </row>
    <row r="16" spans="3:8" x14ac:dyDescent="0.3">
      <c r="E16" s="43"/>
      <c r="H16" s="46"/>
    </row>
    <row r="17" spans="5:8" hidden="1" outlineLevel="1" x14ac:dyDescent="0.3">
      <c r="E17" s="43"/>
      <c r="H17" s="46"/>
    </row>
    <row r="18" spans="5:8" hidden="1" outlineLevel="1" x14ac:dyDescent="0.3">
      <c r="E18" s="43"/>
      <c r="H18" s="46"/>
    </row>
    <row r="19" spans="5:8" hidden="1" outlineLevel="1" x14ac:dyDescent="0.3">
      <c r="E19" s="43"/>
      <c r="H19" s="46"/>
    </row>
    <row r="20" spans="5:8" hidden="1" outlineLevel="1" x14ac:dyDescent="0.3">
      <c r="E20" s="43"/>
      <c r="H20" s="46"/>
    </row>
    <row r="21" spans="5:8" hidden="1" outlineLevel="1" x14ac:dyDescent="0.3">
      <c r="E21" s="43"/>
      <c r="H21" s="46"/>
    </row>
    <row r="22" spans="5:8" hidden="1" outlineLevel="1" x14ac:dyDescent="0.3">
      <c r="E22" s="43"/>
      <c r="H22" s="46"/>
    </row>
    <row r="23" spans="5:8" hidden="1" outlineLevel="1" x14ac:dyDescent="0.3">
      <c r="E23" s="43"/>
      <c r="H23" s="46"/>
    </row>
    <row r="24" spans="5:8" hidden="1" outlineLevel="1" x14ac:dyDescent="0.3">
      <c r="E24" s="43"/>
      <c r="H24" s="46"/>
    </row>
    <row r="25" spans="5:8" hidden="1" outlineLevel="1" x14ac:dyDescent="0.3">
      <c r="E25" s="43"/>
      <c r="H25" s="46"/>
    </row>
    <row r="26" spans="5:8" hidden="1" outlineLevel="1" x14ac:dyDescent="0.3">
      <c r="E26" s="43"/>
      <c r="H26" s="46"/>
    </row>
    <row r="27" spans="5:8" hidden="1" outlineLevel="1" x14ac:dyDescent="0.3">
      <c r="E27" s="43"/>
      <c r="H27" s="46"/>
    </row>
    <row r="28" spans="5:8" hidden="1" outlineLevel="1" x14ac:dyDescent="0.3">
      <c r="E28" s="43"/>
      <c r="H28" s="46"/>
    </row>
    <row r="29" spans="5:8" hidden="1" outlineLevel="1" x14ac:dyDescent="0.3">
      <c r="E29" s="43"/>
      <c r="H29" s="46"/>
    </row>
    <row r="30" spans="5:8" collapsed="1" x14ac:dyDescent="0.3"/>
    <row r="31" spans="5:8" ht="21" x14ac:dyDescent="0.4">
      <c r="E31" s="48" t="s">
        <v>56</v>
      </c>
      <c r="H31" s="50" t="s">
        <v>57</v>
      </c>
    </row>
    <row r="32" spans="5:8" x14ac:dyDescent="0.3">
      <c r="E32" s="49" t="str" cm="1">
        <f t="array" ref="E32:E34">IF($C$7=TRUE,
_xlfn._xlws.FILTER(tbl_ToDoList[Personne en charge],tbl_ToDoList[Statut Eisenhower]=Adeleguer,"-") &amp; "  →  " &amp; _xlfn._xlws.FILTER(tbl_ToDoList[Tâche],tbl_ToDoList[Statut Eisenhower]=Adeleguer,"-"),
_xlfn._xlws.FILTER(tbl_ToDoList[Personne en charge],((tbl_ToDoList[Statut Eisenhower]=Adeleguer)*(tbl_ToDoList[Statut tâche]&lt;&gt;"Terminée")),"-") &amp; "  →  " &amp; _xlfn._xlws.FILTER(tbl_ToDoList[Tâche],((tbl_ToDoList[Statut Eisenhower]=Adeleguer)*(tbl_ToDoList[Statut tâche]&lt;&gt;"Terminée")),"-"))</f>
        <v>Stéphanie Deboras  →  Planifier une réu avec la Production</v>
      </c>
      <c r="H32" s="51" t="str" cm="1">
        <f t="array" ref="H32:H34">IF($C$7=TRUE,
_xlfn._xlws.FILTER(tbl_ToDoList[Personne en charge],tbl_ToDoList[Statut Eisenhower]=Aeliminer,"-") &amp; "  →  " &amp; _xlfn._xlws.FILTER(tbl_ToDoList[Tâche],tbl_ToDoList[Statut Eisenhower]=Aeliminer,"-"),
_xlfn._xlws.FILTER(tbl_ToDoList[Personne en charge],((tbl_ToDoList[Statut Eisenhower]=Aeliminer)*(tbl_ToDoList[Statut tâche]&lt;&gt;"Terminée")),"-") &amp; "  →  " &amp; _xlfn._xlws.FILTER(tbl_ToDoList[Tâche],((tbl_ToDoList[Statut Eisenhower]=Aeliminer)*(tbl_ToDoList[Statut tâche]&lt;&gt;"Terminée")),"-"))</f>
        <v>Olivier Faure  →  Effectuer les contrôles aléatoires</v>
      </c>
    </row>
    <row r="33" spans="5:8" x14ac:dyDescent="0.3">
      <c r="E33" s="49" t="str">
        <v>Esther Nkouma  →  Préparer une campagne recrutement</v>
      </c>
      <c r="H33" s="51" t="str">
        <v>Régine Blanck  →  Préparer toutes les factures erronées</v>
      </c>
    </row>
    <row r="34" spans="5:8" x14ac:dyDescent="0.3">
      <c r="E34" s="49" t="str">
        <v>Chris Excelbooster  →  Sélectionner les meilleurs candidats</v>
      </c>
      <c r="H34" s="51" t="str">
        <v>Esther Nkouma  →  Intégrer les candidats recrutés</v>
      </c>
    </row>
    <row r="35" spans="5:8" x14ac:dyDescent="0.3">
      <c r="E35" s="49"/>
      <c r="H35" s="51"/>
    </row>
    <row r="36" spans="5:8" x14ac:dyDescent="0.3">
      <c r="E36" s="49"/>
      <c r="H36" s="51"/>
    </row>
    <row r="37" spans="5:8" x14ac:dyDescent="0.3">
      <c r="E37" s="49"/>
      <c r="H37" s="51"/>
    </row>
    <row r="38" spans="5:8" x14ac:dyDescent="0.3">
      <c r="E38" s="49"/>
      <c r="H38" s="51"/>
    </row>
    <row r="39" spans="5:8" hidden="1" outlineLevel="1" x14ac:dyDescent="0.3">
      <c r="E39" s="49"/>
      <c r="H39" s="51"/>
    </row>
    <row r="40" spans="5:8" hidden="1" outlineLevel="1" x14ac:dyDescent="0.3">
      <c r="E40" s="49"/>
      <c r="H40" s="51"/>
    </row>
    <row r="41" spans="5:8" hidden="1" outlineLevel="1" x14ac:dyDescent="0.3">
      <c r="E41" s="49"/>
      <c r="H41" s="51"/>
    </row>
    <row r="42" spans="5:8" hidden="1" outlineLevel="1" x14ac:dyDescent="0.3">
      <c r="E42" s="49"/>
      <c r="H42" s="51"/>
    </row>
    <row r="43" spans="5:8" hidden="1" outlineLevel="1" x14ac:dyDescent="0.3">
      <c r="E43" s="49"/>
      <c r="H43" s="51"/>
    </row>
    <row r="44" spans="5:8" hidden="1" outlineLevel="1" x14ac:dyDescent="0.3">
      <c r="E44" s="49"/>
      <c r="H44" s="51"/>
    </row>
    <row r="45" spans="5:8" hidden="1" outlineLevel="1" x14ac:dyDescent="0.3">
      <c r="E45" s="49"/>
      <c r="H45" s="51"/>
    </row>
    <row r="46" spans="5:8" hidden="1" outlineLevel="1" x14ac:dyDescent="0.3">
      <c r="E46" s="49"/>
      <c r="H46" s="51"/>
    </row>
    <row r="47" spans="5:8" hidden="1" outlineLevel="1" x14ac:dyDescent="0.3">
      <c r="E47" s="49"/>
      <c r="H47" s="51"/>
    </row>
    <row r="48" spans="5:8" hidden="1" outlineLevel="1" x14ac:dyDescent="0.3">
      <c r="E48" s="49"/>
      <c r="H48" s="51"/>
    </row>
    <row r="49" spans="5:8" hidden="1" outlineLevel="1" x14ac:dyDescent="0.3">
      <c r="E49" s="49"/>
      <c r="H49" s="51"/>
    </row>
    <row r="50" spans="5:8" hidden="1" outlineLevel="1" x14ac:dyDescent="0.3">
      <c r="E50" s="49"/>
      <c r="H50" s="51"/>
    </row>
    <row r="51" spans="5:8" hidden="1" outlineLevel="1" x14ac:dyDescent="0.3">
      <c r="E51" s="49"/>
      <c r="H51" s="51"/>
    </row>
    <row r="52" spans="5:8" collapsed="1" x14ac:dyDescent="0.3"/>
  </sheetData>
  <sheetProtection selectLockedCells="1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0B8B-AD45-4355-A5E1-B60CF44884CD}">
  <sheetPr codeName="Feuil6">
    <tabColor rgb="FFC00000"/>
  </sheetPr>
  <dimension ref="B3:B7"/>
  <sheetViews>
    <sheetView showGridLines="0" zoomScale="145" zoomScaleNormal="145" workbookViewId="0">
      <selection activeCell="B7" sqref="B7"/>
    </sheetView>
  </sheetViews>
  <sheetFormatPr baseColWidth="10" defaultColWidth="11.5546875" defaultRowHeight="14.4" x14ac:dyDescent="0.3"/>
  <cols>
    <col min="1" max="1" width="11.5546875" style="1"/>
    <col min="2" max="2" width="16.5546875" style="1" bestFit="1" customWidth="1"/>
    <col min="3" max="16384" width="11.5546875" style="1"/>
  </cols>
  <sheetData>
    <row r="3" spans="2:2" ht="19.95" customHeight="1" x14ac:dyDescent="0.3">
      <c r="B3" s="1" t="s">
        <v>51</v>
      </c>
    </row>
    <row r="4" spans="2:2" ht="16.2" customHeight="1" x14ac:dyDescent="0.3">
      <c r="B4" s="30" t="s">
        <v>47</v>
      </c>
    </row>
    <row r="5" spans="2:2" ht="16.2" customHeight="1" x14ac:dyDescent="0.3">
      <c r="B5" s="1" t="s">
        <v>44</v>
      </c>
    </row>
    <row r="6" spans="2:2" ht="16.2" customHeight="1" x14ac:dyDescent="0.3">
      <c r="B6" s="1" t="s">
        <v>45</v>
      </c>
    </row>
    <row r="7" spans="2:2" ht="16.2" customHeight="1" x14ac:dyDescent="0.3">
      <c r="B7" s="1" t="s">
        <v>46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CD8F-79C8-468F-BEC4-B3485836DA34}">
  <sheetPr codeName="Feuil7">
    <tabColor rgb="FFC00000"/>
  </sheetPr>
  <dimension ref="B2:N15"/>
  <sheetViews>
    <sheetView showGridLines="0" zoomScale="130" zoomScaleNormal="130" workbookViewId="0">
      <pane xSplit="2" topLeftCell="D1" activePane="topRight" state="frozen"/>
      <selection pane="topRight" activeCell="D7" sqref="D7"/>
    </sheetView>
  </sheetViews>
  <sheetFormatPr baseColWidth="10" defaultColWidth="11.5546875" defaultRowHeight="14.4" x14ac:dyDescent="0.3"/>
  <cols>
    <col min="1" max="1" width="1.6640625" style="1" customWidth="1"/>
    <col min="2" max="2" width="13.5546875" style="1" customWidth="1"/>
    <col min="3" max="4" width="15.88671875" style="1" customWidth="1"/>
    <col min="5" max="5" width="18.5546875" style="1" bestFit="1" customWidth="1"/>
    <col min="6" max="6" width="18.44140625" style="1" bestFit="1" customWidth="1"/>
    <col min="7" max="8" width="18.44140625" style="1" customWidth="1"/>
    <col min="9" max="9" width="22.88671875" style="1" bestFit="1" customWidth="1"/>
    <col min="10" max="10" width="17.109375" style="1" bestFit="1" customWidth="1"/>
    <col min="11" max="11" width="17.5546875" style="1" bestFit="1" customWidth="1"/>
    <col min="12" max="12" width="18.44140625" style="1" bestFit="1" customWidth="1"/>
    <col min="13" max="16384" width="11.5546875" style="1"/>
  </cols>
  <sheetData>
    <row r="2" spans="2:14" x14ac:dyDescent="0.3">
      <c r="B2" s="12" t="str">
        <f>tbl_LISTES_PDCA[[#Headers],[Statut Eisenhower]]</f>
        <v>Statut Eisenhower</v>
      </c>
      <c r="C2" s="28" t="s">
        <v>36</v>
      </c>
      <c r="D2" s="7" t="s">
        <v>15</v>
      </c>
      <c r="E2" s="14" t="s">
        <v>37</v>
      </c>
      <c r="F2" s="15" t="s">
        <v>15</v>
      </c>
      <c r="G2" s="14" t="s">
        <v>38</v>
      </c>
      <c r="H2" s="15" t="s">
        <v>15</v>
      </c>
      <c r="I2" s="20" t="s">
        <v>39</v>
      </c>
      <c r="J2" s="10" t="s">
        <v>40</v>
      </c>
      <c r="K2" s="12" t="s">
        <v>41</v>
      </c>
      <c r="L2" s="16" t="s">
        <v>42</v>
      </c>
      <c r="M2" s="2"/>
      <c r="N2" s="2"/>
    </row>
    <row r="3" spans="2:14" x14ac:dyDescent="0.3">
      <c r="B3" s="13" t="str">
        <f>Listes!B4</f>
        <v>À faire</v>
      </c>
      <c r="C3" s="8">
        <f>COUNTIFS(tbl_ToDoList[Statut Eisenhower],B3)</f>
        <v>3</v>
      </c>
      <c r="D3" s="9" t="str">
        <f>IF(C3&gt;1,C3&amp;" tâches",C3&amp;" tâche")</f>
        <v>3 tâches</v>
      </c>
      <c r="E3" s="18">
        <f>IFERROR(AVERAGEIFS(#REF!,tbl_ToDoList[Statut Eisenhower],B3),0)</f>
        <v>0</v>
      </c>
      <c r="F3" s="19" t="str">
        <f>ROUND(E3*100,0)&amp;"% progression"</f>
        <v>0% progression</v>
      </c>
      <c r="G3" s="24">
        <f>ROUND(L3/C3*E3,2)</f>
        <v>0</v>
      </c>
      <c r="H3" s="19" t="str">
        <f>ROUND(G3*100,0)&amp;"% efficience"</f>
        <v>0% efficience</v>
      </c>
      <c r="I3" s="21">
        <f>COUNTIFS(tbl_ToDoList[Statut Eisenhower],B3,tbl_ToDoList[Statut tâche],Listes!#REF!)</f>
        <v>0</v>
      </c>
      <c r="J3" s="11">
        <f>COUNTIFS(tbl_ToDoList[Statut Eisenhower],B3,tbl_ToDoList[Statut tâche],Listes!#REF!)</f>
        <v>0</v>
      </c>
      <c r="K3" s="13">
        <f>COUNTIFS(tbl_ToDoList[Statut Eisenhower],B3,tbl_ToDoList[Statut tâche],Listes!#REF!)</f>
        <v>0</v>
      </c>
      <c r="L3" s="17">
        <f>COUNTIFS(tbl_ToDoList[Statut Eisenhower],B3,tbl_ToDoList[Statut tâche],Listes!#REF!)</f>
        <v>0</v>
      </c>
    </row>
    <row r="4" spans="2:14" x14ac:dyDescent="0.3">
      <c r="B4" s="13" t="str">
        <f>Listes!B5</f>
        <v>À planifier</v>
      </c>
      <c r="C4" s="8">
        <f>COUNTIFS(tbl_ToDoList[Statut Eisenhower],B4)</f>
        <v>3</v>
      </c>
      <c r="D4" s="9" t="str">
        <f>IF(C4&gt;1,C4&amp;" tâches",C4&amp;" tâche")</f>
        <v>3 tâches</v>
      </c>
      <c r="E4" s="18">
        <f>IFERROR(AVERAGEIFS(#REF!,tbl_ToDoList[Statut Eisenhower],B4),0)</f>
        <v>0</v>
      </c>
      <c r="F4" s="19" t="str">
        <f>ROUND(E4*100,0)&amp;"% progression"</f>
        <v>0% progression</v>
      </c>
      <c r="G4" s="24">
        <f t="shared" ref="G4:G6" si="0">ROUND(L4/C4*E4,2)</f>
        <v>0</v>
      </c>
      <c r="H4" s="19" t="str">
        <f>ROUND(G4*100,0)&amp;"% efficience"</f>
        <v>0% efficience</v>
      </c>
      <c r="I4" s="21">
        <f>COUNTIFS(tbl_ToDoList[Statut Eisenhower],B4,tbl_ToDoList[Statut tâche],Listes!#REF!)</f>
        <v>0</v>
      </c>
      <c r="J4" s="11">
        <f>COUNTIFS(tbl_ToDoList[Statut Eisenhower],B4,tbl_ToDoList[Statut tâche],Listes!#REF!)</f>
        <v>0</v>
      </c>
      <c r="K4" s="13">
        <f>COUNTIFS(tbl_ToDoList[Statut Eisenhower],B4,tbl_ToDoList[Statut tâche],Listes!#REF!)</f>
        <v>0</v>
      </c>
      <c r="L4" s="17">
        <f>COUNTIFS(tbl_ToDoList[Statut Eisenhower],B4,tbl_ToDoList[Statut tâche],Listes!#REF!)</f>
        <v>0</v>
      </c>
    </row>
    <row r="5" spans="2:14" x14ac:dyDescent="0.3">
      <c r="B5" s="13" t="str">
        <f>Listes!B6</f>
        <v>À déléguer</v>
      </c>
      <c r="C5" s="8">
        <f>COUNTIFS(tbl_ToDoList[Statut Eisenhower],B5)</f>
        <v>3</v>
      </c>
      <c r="D5" s="9" t="str">
        <f>IF(C5&gt;1,C5&amp;" tâches",C5&amp;" tâche")</f>
        <v>3 tâches</v>
      </c>
      <c r="E5" s="18">
        <f>IFERROR(AVERAGEIFS(#REF!,tbl_ToDoList[Statut Eisenhower],B5),0)</f>
        <v>0</v>
      </c>
      <c r="F5" s="19" t="str">
        <f>ROUND(E5*100,0)&amp;"% progression"</f>
        <v>0% progression</v>
      </c>
      <c r="G5" s="24">
        <f t="shared" si="0"/>
        <v>0</v>
      </c>
      <c r="H5" s="19" t="str">
        <f>ROUND(G5*100,0)&amp;"% efficience"</f>
        <v>0% efficience</v>
      </c>
      <c r="I5" s="21">
        <f>COUNTIFS(tbl_ToDoList[Statut Eisenhower],B5,tbl_ToDoList[Statut tâche],Listes!#REF!)</f>
        <v>0</v>
      </c>
      <c r="J5" s="11">
        <f>COUNTIFS(tbl_ToDoList[Statut Eisenhower],B5,tbl_ToDoList[Statut tâche],Listes!#REF!)</f>
        <v>0</v>
      </c>
      <c r="K5" s="13">
        <f>COUNTIFS(tbl_ToDoList[Statut Eisenhower],B5,tbl_ToDoList[Statut tâche],Listes!#REF!)</f>
        <v>0</v>
      </c>
      <c r="L5" s="17">
        <f>COUNTIFS(tbl_ToDoList[Statut Eisenhower],B5,tbl_ToDoList[Statut tâche],Listes!#REF!)</f>
        <v>0</v>
      </c>
    </row>
    <row r="6" spans="2:14" x14ac:dyDescent="0.3">
      <c r="B6" s="13" t="str">
        <f>Listes!B7</f>
        <v>À éliminer</v>
      </c>
      <c r="C6" s="8">
        <f>COUNTIFS(tbl_ToDoList[Statut Eisenhower],B6)</f>
        <v>3</v>
      </c>
      <c r="D6" s="9" t="str">
        <f>IF(C6&gt;1,C6&amp;" tâches",C6&amp;" tâche")</f>
        <v>3 tâches</v>
      </c>
      <c r="E6" s="18">
        <f>IFERROR(AVERAGEIFS(#REF!,tbl_ToDoList[Statut Eisenhower],B6),0)</f>
        <v>0</v>
      </c>
      <c r="F6" s="19" t="str">
        <f>ROUND(E6*100,0)&amp;"% progression"</f>
        <v>0% progression</v>
      </c>
      <c r="G6" s="24">
        <f t="shared" si="0"/>
        <v>0</v>
      </c>
      <c r="H6" s="19" t="str">
        <f>ROUND(G6*100,0)&amp;"% efficience"</f>
        <v>0% efficience</v>
      </c>
      <c r="I6" s="21">
        <f>COUNTIFS(tbl_ToDoList[Statut Eisenhower],B6,tbl_ToDoList[Statut tâche],Listes!#REF!)</f>
        <v>0</v>
      </c>
      <c r="J6" s="11">
        <f>COUNTIFS(tbl_ToDoList[Statut Eisenhower],B6,tbl_ToDoList[Statut tâche],Listes!#REF!)</f>
        <v>0</v>
      </c>
      <c r="K6" s="13">
        <f>COUNTIFS(tbl_ToDoList[Statut Eisenhower],B6,tbl_ToDoList[Statut tâche],Listes!#REF!)</f>
        <v>0</v>
      </c>
      <c r="L6" s="17">
        <f>COUNTIFS(tbl_ToDoList[Statut Eisenhower],B6,tbl_ToDoList[Statut tâche],Listes!#REF!)</f>
        <v>0</v>
      </c>
    </row>
    <row r="7" spans="2:14" x14ac:dyDescent="0.3">
      <c r="B7" s="1" t="s">
        <v>32</v>
      </c>
      <c r="C7" s="1">
        <f>SUM(C3:C6)</f>
        <v>12</v>
      </c>
      <c r="D7" s="1" t="str">
        <f t="shared" ref="D7" si="1">IF(C7&gt;1,C7&amp;" tâches",C7&amp;" tâche")</f>
        <v>12 tâches</v>
      </c>
      <c r="E7" s="5">
        <f>IFERROR(AVERAGE(#REF!),0)</f>
        <v>0</v>
      </c>
      <c r="G7" s="27">
        <f>L7/C7*E7</f>
        <v>0</v>
      </c>
      <c r="H7" s="1" t="str">
        <f>ROUND(G7*100,0)&amp;"% efficience"</f>
        <v>0% efficience</v>
      </c>
      <c r="I7" s="1">
        <f>SUM(I3:I6)</f>
        <v>0</v>
      </c>
      <c r="J7" s="1">
        <f t="shared" ref="J7:L7" si="2">SUM(J3:J6)</f>
        <v>0</v>
      </c>
      <c r="K7" s="1">
        <f t="shared" si="2"/>
        <v>0</v>
      </c>
      <c r="L7" s="1">
        <f t="shared" si="2"/>
        <v>0</v>
      </c>
    </row>
    <row r="8" spans="2:14" x14ac:dyDescent="0.3">
      <c r="E8" s="6" t="str">
        <f>ROUND(E7*100,0)&amp;"%"</f>
        <v>0%</v>
      </c>
      <c r="G8" s="6" t="str">
        <f>ROUND(G7*100,0)&amp;"%"</f>
        <v>0%</v>
      </c>
    </row>
    <row r="14" spans="2:14" x14ac:dyDescent="0.3">
      <c r="G14" s="25"/>
    </row>
    <row r="15" spans="2:14" x14ac:dyDescent="0.3">
      <c r="G15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7</vt:i4>
      </vt:variant>
    </vt:vector>
  </HeadingPairs>
  <TitlesOfParts>
    <vt:vector size="12" baseType="lpstr">
      <vt:lpstr>Services</vt:lpstr>
      <vt:lpstr>Personnes</vt:lpstr>
      <vt:lpstr>TÂCHES</vt:lpstr>
      <vt:lpstr>MATRICE</vt:lpstr>
      <vt:lpstr>Listes</vt:lpstr>
      <vt:lpstr>Adeleguer</vt:lpstr>
      <vt:lpstr>Aeliminer</vt:lpstr>
      <vt:lpstr>Afaire</vt:lpstr>
      <vt:lpstr>Aplanifier</vt:lpstr>
      <vt:lpstr>Liste_personnes</vt:lpstr>
      <vt:lpstr>Statut_Eisen</vt:lpstr>
      <vt:lpstr>MATRICE!Zone_d_impression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cp:lastPrinted>2024-10-08T11:18:00Z</cp:lastPrinted>
  <dcterms:created xsi:type="dcterms:W3CDTF">2024-09-05T22:30:31Z</dcterms:created>
  <dcterms:modified xsi:type="dcterms:W3CDTF">2026-09-04T09:44:13Z</dcterms:modified>
</cp:coreProperties>
</file>