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VITRINE/DON FICHIER LINKEDIN/DF18_PDCA/"/>
    </mc:Choice>
  </mc:AlternateContent>
  <xr:revisionPtr revIDLastSave="0" documentId="8_{17039DD0-1ABD-4EC8-B737-8F509209D5F6}" xr6:coauthVersionLast="47" xr6:coauthVersionMax="47" xr10:uidLastSave="{00000000-0000-0000-0000-000000000000}"/>
  <bookViews>
    <workbookView showSheetTabs="0" xWindow="-108" yWindow="-108" windowWidth="23256" windowHeight="12456" xr2:uid="{94C7F7E9-F374-4627-BED6-DB2F1096224E}"/>
  </bookViews>
  <sheets>
    <sheet name="Services" sheetId="1" r:id="rId1"/>
    <sheet name="Personnes" sheetId="2" r:id="rId2"/>
    <sheet name="Problèmes" sheetId="7" r:id="rId3"/>
    <sheet name="ToDoList" sheetId="3" r:id="rId4"/>
    <sheet name="PDCA" sheetId="4" r:id="rId5"/>
    <sheet name="Listes" sheetId="5" r:id="rId6"/>
    <sheet name="Calculs" sheetId="8" state="veryHidden" r:id="rId7"/>
  </sheets>
  <definedNames>
    <definedName name="Liste_personnes">tbl_Owner[[#All],[Nom]]</definedName>
    <definedName name="Liste_problemes">tbl_Issue[[#All],[Problèmes]]</definedName>
    <definedName name="Segment_Owner">#N/A</definedName>
    <definedName name="Segment_PDCA">#N/A</definedName>
    <definedName name="Segment_Status">#N/A</definedName>
    <definedName name="_xlnm.Print_Area" localSheetId="4">PDCA!$C$1:$Q$41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3" l="1"/>
  <c r="L8" i="3"/>
  <c r="L9" i="3"/>
  <c r="L10" i="3"/>
  <c r="L11" i="3"/>
  <c r="L12" i="3"/>
  <c r="L13" i="3"/>
  <c r="L14" i="3"/>
  <c r="L15" i="3"/>
  <c r="L16" i="3"/>
  <c r="L17" i="3"/>
  <c r="L18" i="3"/>
  <c r="C3" i="4"/>
  <c r="D6" i="8"/>
  <c r="D5" i="8"/>
  <c r="D4" i="8"/>
  <c r="D3" i="8"/>
  <c r="F6" i="8"/>
  <c r="F5" i="8"/>
  <c r="F4" i="8"/>
  <c r="F3" i="8"/>
  <c r="D37" i="4"/>
  <c r="D36" i="4"/>
  <c r="D31" i="4"/>
  <c r="D29" i="4"/>
  <c r="D28" i="4"/>
  <c r="D25" i="4"/>
  <c r="D38" i="4" l="1"/>
  <c r="D35" i="4"/>
  <c r="D34" i="4"/>
  <c r="E7" i="8"/>
  <c r="L34" i="4" s="1"/>
  <c r="H7" i="3"/>
  <c r="H8" i="3"/>
  <c r="H9" i="3"/>
  <c r="H10" i="3"/>
  <c r="H11" i="3"/>
  <c r="H12" i="3"/>
  <c r="H13" i="3"/>
  <c r="H14" i="3"/>
  <c r="H15" i="3"/>
  <c r="H16" i="3"/>
  <c r="H17" i="3"/>
  <c r="H18" i="3"/>
  <c r="B2" i="8"/>
  <c r="B4" i="8"/>
  <c r="E4" i="8" s="1"/>
  <c r="B5" i="8"/>
  <c r="E5" i="8" s="1"/>
  <c r="B6" i="8"/>
  <c r="E6" i="8" s="1"/>
  <c r="B3" i="8"/>
  <c r="E3" i="8" s="1"/>
  <c r="H34" i="4" s="1"/>
  <c r="K34" i="4" l="1"/>
  <c r="J34" i="4"/>
  <c r="I34" i="4"/>
  <c r="I6" i="8"/>
  <c r="I5" i="8"/>
  <c r="I4" i="8"/>
  <c r="K4" i="8"/>
  <c r="I37" i="4" s="1"/>
  <c r="I3" i="8"/>
  <c r="L3" i="8"/>
  <c r="L6" i="8"/>
  <c r="L4" i="8"/>
  <c r="K3" i="8"/>
  <c r="H37" i="4" s="1"/>
  <c r="L5" i="8"/>
  <c r="K6" i="8"/>
  <c r="K37" i="4" s="1"/>
  <c r="K5" i="8"/>
  <c r="J37" i="4" s="1"/>
  <c r="J4" i="8"/>
  <c r="I36" i="4" s="1"/>
  <c r="J6" i="8"/>
  <c r="K36" i="4" s="1"/>
  <c r="J5" i="8"/>
  <c r="J36" i="4" s="1"/>
  <c r="J3" i="8"/>
  <c r="H36" i="4" s="1"/>
  <c r="E8" i="8"/>
  <c r="C3" i="8"/>
  <c r="C6" i="8"/>
  <c r="C5" i="8"/>
  <c r="C4" i="8"/>
  <c r="G3" i="8" l="1"/>
  <c r="H3" i="8" s="1"/>
  <c r="I29" i="4"/>
  <c r="J29" i="4"/>
  <c r="K29" i="4"/>
  <c r="H29" i="4"/>
  <c r="I38" i="4"/>
  <c r="J38" i="4"/>
  <c r="K38" i="4"/>
  <c r="H38" i="4"/>
  <c r="K28" i="4"/>
  <c r="H28" i="4"/>
  <c r="J28" i="4"/>
  <c r="I28" i="4"/>
  <c r="K27" i="4"/>
  <c r="J27" i="4"/>
  <c r="I27" i="4"/>
  <c r="H27" i="4"/>
  <c r="K35" i="4"/>
  <c r="K33" i="4" s="1"/>
  <c r="H35" i="4"/>
  <c r="H33" i="4" s="1"/>
  <c r="J35" i="4"/>
  <c r="J33" i="4" s="1"/>
  <c r="I35" i="4"/>
  <c r="I33" i="4" s="1"/>
  <c r="G6" i="8"/>
  <c r="H6" i="8" s="1"/>
  <c r="G5" i="8"/>
  <c r="H5" i="8" s="1"/>
  <c r="G4" i="8"/>
  <c r="H4" i="8" s="1"/>
  <c r="I7" i="8"/>
  <c r="C7" i="8"/>
  <c r="K7" i="8"/>
  <c r="L37" i="4" s="1"/>
  <c r="L7" i="8"/>
  <c r="J7" i="8"/>
  <c r="L36" i="4" s="1"/>
  <c r="L29" i="4" l="1"/>
  <c r="L38" i="4"/>
  <c r="L35" i="4"/>
  <c r="L33" i="4" s="1"/>
  <c r="L28" i="4"/>
  <c r="L27" i="4"/>
  <c r="G7" i="8"/>
  <c r="H7" i="8" s="1"/>
  <c r="D7" i="8"/>
  <c r="G8" i="8" l="1"/>
</calcChain>
</file>

<file path=xl/sharedStrings.xml><?xml version="1.0" encoding="utf-8"?>
<sst xmlns="http://schemas.openxmlformats.org/spreadsheetml/2006/main" count="129" uniqueCount="77">
  <si>
    <t>Services</t>
  </si>
  <si>
    <t>RH</t>
  </si>
  <si>
    <t>Comptabilité</t>
  </si>
  <si>
    <t>Production</t>
  </si>
  <si>
    <t>R&amp;D</t>
  </si>
  <si>
    <t>Qualité</t>
  </si>
  <si>
    <t>Expéditions</t>
  </si>
  <si>
    <t>SERVICES</t>
  </si>
  <si>
    <t>Service</t>
  </si>
  <si>
    <t>Régine Blanck</t>
  </si>
  <si>
    <t>Alain Minnoy</t>
  </si>
  <si>
    <t>Stéphanie Deboras</t>
  </si>
  <si>
    <t>Esther Nkouma</t>
  </si>
  <si>
    <t>Olivier Faure</t>
  </si>
  <si>
    <t>Mounir Rebei</t>
  </si>
  <si>
    <t>Plan</t>
  </si>
  <si>
    <t>Deadline</t>
  </si>
  <si>
    <t>PDCA</t>
  </si>
  <si>
    <t>Do</t>
  </si>
  <si>
    <t>Check</t>
  </si>
  <si>
    <t>Act</t>
  </si>
  <si>
    <t>Statut PDCA</t>
  </si>
  <si>
    <t>Textbox</t>
  </si>
  <si>
    <t>Statut Tâche</t>
  </si>
  <si>
    <t>Christophe Bruneau</t>
  </si>
  <si>
    <t>Livraison du colis en retard</t>
  </si>
  <si>
    <t>Produit livré non conforme</t>
  </si>
  <si>
    <t>Mauvaise qualité de service</t>
  </si>
  <si>
    <t>Communication difficile</t>
  </si>
  <si>
    <t>Remboursement tardif (+15 jours)</t>
  </si>
  <si>
    <t>Indisponibilité produit pour commande</t>
  </si>
  <si>
    <t>Support client en sous-effectif</t>
  </si>
  <si>
    <t>Erreur de facturation</t>
  </si>
  <si>
    <t>Site web peu intuitif / lent</t>
  </si>
  <si>
    <t>Commande incomplète</t>
  </si>
  <si>
    <t>Préparer un contrôle aléatoire des expé</t>
  </si>
  <si>
    <t>Envoyer des bons de réduction</t>
  </si>
  <si>
    <t>Service Client</t>
  </si>
  <si>
    <t>Effectuer les contrôles aléatoires</t>
  </si>
  <si>
    <t>Stocks</t>
  </si>
  <si>
    <t>Planifier une réu avec la Production</t>
  </si>
  <si>
    <t>Lancer nouvelle machine de prod</t>
  </si>
  <si>
    <t>Comparer paniers clients VS dispo</t>
  </si>
  <si>
    <t>Préparer une campagne recrutement</t>
  </si>
  <si>
    <t>Faire les entretiens de recrutement</t>
  </si>
  <si>
    <t>Sélectionner les meilleurs candidats</t>
  </si>
  <si>
    <t>Intégrer les candidats recrutés</t>
  </si>
  <si>
    <t>Préparer toutes les factures erronées</t>
  </si>
  <si>
    <t>Planifier une réu avec l'Expédition</t>
  </si>
  <si>
    <t>Chris Excelbooster</t>
  </si>
  <si>
    <t>GLOBAL</t>
  </si>
  <si>
    <t>Total</t>
  </si>
  <si>
    <t>ToDo</t>
  </si>
  <si>
    <t>Start</t>
  </si>
  <si>
    <t>Status</t>
  </si>
  <si>
    <t>Progress</t>
  </si>
  <si>
    <t>ToDoList</t>
  </si>
  <si>
    <t>ENGAGEMENT</t>
  </si>
  <si>
    <t>Direction</t>
  </si>
  <si>
    <t>Owners</t>
  </si>
  <si>
    <t>Problèmes</t>
  </si>
  <si>
    <t>PERSONNES</t>
  </si>
  <si>
    <t>PROBLÈMES</t>
  </si>
  <si>
    <t>Problème</t>
  </si>
  <si>
    <t>Personne</t>
  </si>
  <si>
    <t>Non-démarrée</t>
  </si>
  <si>
    <t>En cours</t>
  </si>
  <si>
    <t>En retard</t>
  </si>
  <si>
    <t>Terminée</t>
  </si>
  <si>
    <t>Nombre tâches</t>
  </si>
  <si>
    <t>Progression</t>
  </si>
  <si>
    <t>Efficience</t>
  </si>
  <si>
    <t>Tâches non-démarrées</t>
  </si>
  <si>
    <t>Tâches en cours</t>
  </si>
  <si>
    <t>Tâches en retard</t>
  </si>
  <si>
    <t>Tâches terminées</t>
  </si>
  <si>
    <t>EFFICIENCE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</si>
</sst>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40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b/>
      <sz val="18"/>
      <color theme="2" tint="-0.499984740745262"/>
      <name val="Aptos Narrow"/>
      <family val="2"/>
      <scheme val="minor"/>
    </font>
    <font>
      <sz val="10"/>
      <color theme="2" tint="-0.499984740745262"/>
      <name val="Aptos Narrow"/>
      <family val="2"/>
      <scheme val="minor"/>
    </font>
    <font>
      <b/>
      <sz val="10"/>
      <color theme="2" tint="-0.499984740745262"/>
      <name val="Aptos Narrow"/>
      <family val="2"/>
      <scheme val="minor"/>
    </font>
    <font>
      <b/>
      <sz val="14"/>
      <color theme="2" tint="-0.499984740745262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i/>
      <sz val="11"/>
      <color theme="2" tint="-0.499984740745262"/>
      <name val="Aptos Narrow"/>
      <family val="2"/>
      <scheme val="minor"/>
    </font>
    <font>
      <i/>
      <sz val="11"/>
      <color rgb="FFC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sz val="10"/>
      <color rgb="FF0070C0"/>
      <name val="Aptos Narrow"/>
      <family val="2"/>
      <scheme val="minor"/>
    </font>
    <font>
      <b/>
      <i/>
      <sz val="11"/>
      <color rgb="FF00B05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4"/>
      <color rgb="FF00B050"/>
      <name val="Aptos Narrow"/>
      <family val="2"/>
      <scheme val="minor"/>
    </font>
    <font>
      <b/>
      <sz val="16"/>
      <color theme="8"/>
      <name val="Aptos Narrow"/>
      <family val="2"/>
      <scheme val="minor"/>
    </font>
    <font>
      <b/>
      <sz val="16"/>
      <color theme="2" tint="-0.499984740745262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i/>
      <sz val="14"/>
      <color rgb="FFC00000"/>
      <name val="Aptos Narrow"/>
      <family val="2"/>
      <scheme val="minor"/>
    </font>
    <font>
      <b/>
      <i/>
      <sz val="11"/>
      <color theme="1" tint="0.249977111117893"/>
      <name val="Aptos Narrow"/>
      <family val="2"/>
      <scheme val="minor"/>
    </font>
    <font>
      <sz val="11"/>
      <color theme="1" tint="0.249977111117893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b/>
      <sz val="14"/>
      <color theme="1" tint="0.24997711111789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EF5F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00FFFF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rgb="FF00FFFF"/>
      </bottom>
      <diagonal/>
    </border>
    <border>
      <left style="thin">
        <color theme="4"/>
      </left>
      <right/>
      <top style="thin">
        <color theme="4"/>
      </top>
      <bottom style="thick">
        <color rgb="FF00FFFF"/>
      </bottom>
      <diagonal/>
    </border>
    <border>
      <left/>
      <right style="thin">
        <color theme="4"/>
      </right>
      <top style="thin">
        <color theme="4"/>
      </top>
      <bottom style="thick">
        <color rgb="FF00FFF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4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9" fontId="0" fillId="6" borderId="0" xfId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quotePrefix="1"/>
    <xf numFmtId="0" fontId="0" fillId="0" borderId="0" xfId="0" quotePrefix="1" applyAlignment="1">
      <alignment wrapText="1"/>
    </xf>
    <xf numFmtId="9" fontId="7" fillId="6" borderId="0" xfId="1" applyFont="1" applyFill="1" applyAlignment="1">
      <alignment horizontal="center" vertical="center"/>
    </xf>
    <xf numFmtId="9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5" fillId="0" borderId="0" xfId="0" applyFont="1"/>
    <xf numFmtId="9" fontId="12" fillId="0" borderId="0" xfId="1" applyFont="1" applyAlignment="1">
      <alignment horizontal="center"/>
    </xf>
    <xf numFmtId="0" fontId="16" fillId="0" borderId="0" xfId="0" applyFont="1"/>
    <xf numFmtId="9" fontId="13" fillId="0" borderId="0" xfId="1" applyFont="1" applyAlignment="1">
      <alignment horizontal="center"/>
    </xf>
    <xf numFmtId="9" fontId="14" fillId="0" borderId="0" xfId="1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indent="5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22" fillId="0" borderId="0" xfId="0" applyFont="1"/>
    <xf numFmtId="0" fontId="23" fillId="0" borderId="0" xfId="0" quotePrefix="1" applyFont="1"/>
    <xf numFmtId="0" fontId="23" fillId="0" borderId="0" xfId="0" applyFont="1"/>
    <xf numFmtId="0" fontId="21" fillId="0" borderId="0" xfId="0" applyFont="1"/>
    <xf numFmtId="9" fontId="24" fillId="0" borderId="0" xfId="1" applyFont="1" applyAlignment="1">
      <alignment horizontal="center"/>
    </xf>
    <xf numFmtId="0" fontId="25" fillId="0" borderId="0" xfId="0" applyFont="1"/>
    <xf numFmtId="0" fontId="20" fillId="0" borderId="0" xfId="0" applyFont="1"/>
    <xf numFmtId="9" fontId="26" fillId="0" borderId="0" xfId="1" applyFont="1" applyAlignment="1">
      <alignment horizontal="center"/>
    </xf>
    <xf numFmtId="0" fontId="27" fillId="0" borderId="0" xfId="0" quotePrefix="1" applyFont="1"/>
    <xf numFmtId="0" fontId="19" fillId="0" borderId="0" xfId="0" applyFont="1"/>
    <xf numFmtId="9" fontId="28" fillId="0" borderId="0" xfId="1" applyFont="1" applyAlignment="1">
      <alignment horizontal="center"/>
    </xf>
    <xf numFmtId="9" fontId="29" fillId="0" borderId="0" xfId="1" applyFont="1" applyAlignment="1">
      <alignment horizontal="center"/>
    </xf>
    <xf numFmtId="9" fontId="9" fillId="0" borderId="0" xfId="1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9" fontId="32" fillId="0" borderId="0" xfId="1" applyFont="1" applyAlignment="1">
      <alignment horizontal="center"/>
    </xf>
    <xf numFmtId="9" fontId="33" fillId="0" borderId="0" xfId="1" applyFont="1" applyAlignment="1">
      <alignment horizontal="center"/>
    </xf>
    <xf numFmtId="9" fontId="34" fillId="0" borderId="0" xfId="1" applyFont="1" applyAlignment="1">
      <alignment horizontal="center"/>
    </xf>
    <xf numFmtId="0" fontId="35" fillId="0" borderId="0" xfId="0" quotePrefix="1" applyFont="1"/>
    <xf numFmtId="0" fontId="36" fillId="0" borderId="0" xfId="0" applyFont="1"/>
    <xf numFmtId="9" fontId="37" fillId="0" borderId="0" xfId="1" applyFont="1" applyAlignment="1">
      <alignment horizontal="center"/>
    </xf>
    <xf numFmtId="9" fontId="38" fillId="0" borderId="0" xfId="1" applyFont="1" applyAlignment="1">
      <alignment horizontal="center"/>
    </xf>
  </cellXfs>
  <cellStyles count="2">
    <cellStyle name="Normal" xfId="0" builtinId="0"/>
    <cellStyle name="Pourcentage" xfId="1" builtinId="5"/>
  </cellStyles>
  <dxfs count="43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rgb="FFEEF5FC"/>
        </patternFill>
      </fill>
      <alignment horizontal="center" vertical="center" textRotation="0" wrapText="0" indent="0" justifyLastLine="0" shrinkToFit="0" readingOrder="0"/>
    </dxf>
    <dxf>
      <font>
        <color rgb="FF0070C0"/>
      </font>
    </dxf>
    <dxf>
      <font>
        <color rgb="FFC00000"/>
      </font>
    </dxf>
    <dxf>
      <font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rgb="FFEEF5FC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1" readingOrder="0"/>
    </dxf>
    <dxf>
      <font>
        <b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ck">
          <color rgb="FF00FFFF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ck">
          <color rgb="FF00FFFF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alignment horizontal="center" vertical="center" textRotation="0" wrapText="0" indent="0" justifyLastLine="0" shrinkToFit="0" readingOrder="0"/>
    </dxf>
    <dxf>
      <border>
        <bottom style="thick">
          <color rgb="FF00FFFF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ck">
          <color rgb="FF00FFFF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border>
        <bottom style="thick">
          <color rgb="FF00FFFF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99FF99"/>
      <color rgb="FFE9F2FB"/>
      <color rgb="FFEEF5FC"/>
      <color rgb="FFC1FFFF"/>
      <color rgb="FF00FFFF"/>
      <color rgb="FF66FF99"/>
      <color rgb="FFD406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Efficience </a:t>
            </a:r>
          </a:p>
        </c:rich>
      </c:tx>
      <c:layout>
        <c:manualLayout>
          <c:xMode val="edge"/>
          <c:yMode val="edge"/>
          <c:x val="0.34589213727808382"/>
          <c:y val="0.15875427528309649"/>
        </c:manualLayout>
      </c:layout>
      <c:overlay val="0"/>
      <c:spPr>
        <a:solidFill>
          <a:srgbClr val="EEF5FC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9473614667234621"/>
          <c:y val="0.25004059078535051"/>
          <c:w val="0.62226299123399509"/>
          <c:h val="0.6074577900933226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3-4ECF-B1A9-79414A9EDCE5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C3-4ECF-B1A9-79414A9EDCE5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C3-4ECF-B1A9-79414A9EDCE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C3-4ECF-B1A9-79414A9EDCE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3-4ECF-B1A9-79414A9EDCE5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3-4ECF-B1A9-79414A9EDCE5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3-4ECF-B1A9-79414A9EDCE5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C3-4ECF-B1A9-79414A9ED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PDCA!$H$24:$K$24</c:f>
              <c:strCache>
                <c:ptCount val="4"/>
                <c:pt idx="0">
                  <c:v>Plan</c:v>
                </c:pt>
                <c:pt idx="1">
                  <c:v>Do</c:v>
                </c:pt>
                <c:pt idx="2">
                  <c:v>Check</c:v>
                </c:pt>
                <c:pt idx="3">
                  <c:v>Act</c:v>
                </c:pt>
              </c:strCache>
            </c:strRef>
          </c:cat>
          <c:val>
            <c:numRef>
              <c:f>PDCA!$H$33:$K$33</c:f>
              <c:numCache>
                <c:formatCode>0%</c:formatCode>
                <c:ptCount val="4"/>
                <c:pt idx="0">
                  <c:v>0.64000000000000012</c:v>
                </c:pt>
                <c:pt idx="1">
                  <c:v>0.140625</c:v>
                </c:pt>
                <c:pt idx="2">
                  <c:v>0.375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C3-4ECF-B1A9-79414A9ED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Engagement</a:t>
            </a:r>
          </a:p>
        </c:rich>
      </c:tx>
      <c:layout>
        <c:manualLayout>
          <c:xMode val="edge"/>
          <c:yMode val="edge"/>
          <c:x val="0.26471051811667251"/>
          <c:y val="0.11695568049297723"/>
        </c:manualLayout>
      </c:layout>
      <c:overlay val="0"/>
      <c:spPr>
        <a:solidFill>
          <a:srgbClr val="E9F2FB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8021121655628938"/>
          <c:y val="0.21796027679186211"/>
          <c:w val="0.6651154864324933"/>
          <c:h val="0.6291503562611034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C2-4B85-886C-3287D9EB639A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C2-4B85-886C-3287D9EB639A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C2-4B85-886C-3287D9EB639A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C2-4B85-886C-3287D9EB6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PDCA!$H$24:$K$24</c:f>
              <c:strCache>
                <c:ptCount val="4"/>
                <c:pt idx="0">
                  <c:v>Plan</c:v>
                </c:pt>
                <c:pt idx="1">
                  <c:v>Do</c:v>
                </c:pt>
                <c:pt idx="2">
                  <c:v>Check</c:v>
                </c:pt>
                <c:pt idx="3">
                  <c:v>Act</c:v>
                </c:pt>
              </c:strCache>
            </c:strRef>
          </c:cat>
          <c:val>
            <c:numRef>
              <c:f>PDCA!$H$27:$K$27</c:f>
              <c:numCache>
                <c:formatCode>0%</c:formatCode>
                <c:ptCount val="4"/>
                <c:pt idx="0">
                  <c:v>0.8</c:v>
                </c:pt>
                <c:pt idx="1">
                  <c:v>0.75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C2-4B85-886C-3287D9EB6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Tâches</a:t>
            </a:r>
          </a:p>
        </c:rich>
      </c:tx>
      <c:layout>
        <c:manualLayout>
          <c:xMode val="edge"/>
          <c:yMode val="edge"/>
          <c:x val="0.36058715142728742"/>
          <c:y val="0.10196847699041428"/>
        </c:manualLayout>
      </c:layout>
      <c:overlay val="0"/>
      <c:spPr>
        <a:solidFill>
          <a:srgbClr val="E9F2FB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7771149611905357"/>
          <c:y val="0.22833812868254877"/>
          <c:w val="0.65096220420259465"/>
          <c:h val="0.58818376886734802"/>
        </c:manualLayout>
      </c:layout>
      <c:doughnutChart>
        <c:varyColors val="1"/>
        <c:ser>
          <c:idx val="0"/>
          <c:order val="0"/>
          <c:tx>
            <c:strRef>
              <c:f>Calculs!$C$2</c:f>
              <c:strCache>
                <c:ptCount val="1"/>
                <c:pt idx="0">
                  <c:v>Nombre tâches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5A-4F1E-AEA0-B0DED73C1A32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5A-4F1E-AEA0-B0DED73C1A32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5A-4F1E-AEA0-B0DED73C1A32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5A-4F1E-AEA0-B0DED73C1A32}"/>
              </c:ext>
            </c:extLst>
          </c:dPt>
          <c:dLbls>
            <c:dLbl>
              <c:idx val="3"/>
              <c:layout>
                <c:manualLayout>
                  <c:x val="0"/>
                  <c:y val="-3.08994163173248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66940270077265E-2"/>
                      <c:h val="0.172851334879115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F5A-4F1E-AEA0-B0DED73C1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Calculs!$B$3:$B$6</c:f>
              <c:strCache>
                <c:ptCount val="4"/>
                <c:pt idx="0">
                  <c:v>Plan</c:v>
                </c:pt>
                <c:pt idx="1">
                  <c:v>Do</c:v>
                </c:pt>
                <c:pt idx="2">
                  <c:v>Check</c:v>
                </c:pt>
                <c:pt idx="3">
                  <c:v>Act</c:v>
                </c:pt>
              </c:strCache>
            </c:strRef>
          </c:cat>
          <c:val>
            <c:numRef>
              <c:f>Calculs!$C$3:$C$6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5A-4F1E-AEA0-B0DED73C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ersonnes!A1"/><Relationship Id="rId7" Type="http://schemas.microsoft.com/office/2007/relationships/hdphoto" Target="../media/hdphoto1.wdp"/><Relationship Id="rId2" Type="http://schemas.openxmlformats.org/officeDocument/2006/relationships/hyperlink" Target="#Services!A1"/><Relationship Id="rId1" Type="http://schemas.openxmlformats.org/officeDocument/2006/relationships/hyperlink" Target="#Probl&#232;mes!A1"/><Relationship Id="rId6" Type="http://schemas.openxmlformats.org/officeDocument/2006/relationships/image" Target="../media/image1.png"/><Relationship Id="rId5" Type="http://schemas.openxmlformats.org/officeDocument/2006/relationships/hyperlink" Target="#PDCA!A1"/><Relationship Id="rId4" Type="http://schemas.openxmlformats.org/officeDocument/2006/relationships/hyperlink" Target="#ToDoList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ersonnes!A1"/><Relationship Id="rId7" Type="http://schemas.microsoft.com/office/2007/relationships/hdphoto" Target="../media/hdphoto1.wdp"/><Relationship Id="rId2" Type="http://schemas.openxmlformats.org/officeDocument/2006/relationships/hyperlink" Target="#Services!A1"/><Relationship Id="rId1" Type="http://schemas.openxmlformats.org/officeDocument/2006/relationships/hyperlink" Target="#Probl&#232;mes!A1"/><Relationship Id="rId6" Type="http://schemas.openxmlformats.org/officeDocument/2006/relationships/image" Target="../media/image1.png"/><Relationship Id="rId5" Type="http://schemas.openxmlformats.org/officeDocument/2006/relationships/hyperlink" Target="#PDCA!A1"/><Relationship Id="rId4" Type="http://schemas.openxmlformats.org/officeDocument/2006/relationships/hyperlink" Target="#ToDoList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ersonnes!A1"/><Relationship Id="rId7" Type="http://schemas.microsoft.com/office/2007/relationships/hdphoto" Target="../media/hdphoto1.wdp"/><Relationship Id="rId2" Type="http://schemas.openxmlformats.org/officeDocument/2006/relationships/hyperlink" Target="#Services!A1"/><Relationship Id="rId1" Type="http://schemas.openxmlformats.org/officeDocument/2006/relationships/hyperlink" Target="#Probl&#232;mes!A1"/><Relationship Id="rId6" Type="http://schemas.openxmlformats.org/officeDocument/2006/relationships/image" Target="../media/image1.png"/><Relationship Id="rId5" Type="http://schemas.openxmlformats.org/officeDocument/2006/relationships/hyperlink" Target="#PDCA!A1"/><Relationship Id="rId4" Type="http://schemas.openxmlformats.org/officeDocument/2006/relationships/hyperlink" Target="#ToDoList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ersonnes!A1"/><Relationship Id="rId7" Type="http://schemas.microsoft.com/office/2007/relationships/hdphoto" Target="../media/hdphoto1.wdp"/><Relationship Id="rId2" Type="http://schemas.openxmlformats.org/officeDocument/2006/relationships/hyperlink" Target="#Services!A1"/><Relationship Id="rId1" Type="http://schemas.openxmlformats.org/officeDocument/2006/relationships/hyperlink" Target="#Probl&#232;mes!A1"/><Relationship Id="rId6" Type="http://schemas.openxmlformats.org/officeDocument/2006/relationships/image" Target="../media/image1.png"/><Relationship Id="rId5" Type="http://schemas.openxmlformats.org/officeDocument/2006/relationships/hyperlink" Target="#PDCA!A1"/><Relationship Id="rId4" Type="http://schemas.openxmlformats.org/officeDocument/2006/relationships/hyperlink" Target="#ToDoList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Personnes!A1"/><Relationship Id="rId3" Type="http://schemas.openxmlformats.org/officeDocument/2006/relationships/chart" Target="../charts/chart1.xml"/><Relationship Id="rId7" Type="http://schemas.openxmlformats.org/officeDocument/2006/relationships/hyperlink" Target="#Services!A1"/><Relationship Id="rId12" Type="http://schemas.microsoft.com/office/2007/relationships/hdphoto" Target="../media/hdphoto1.wdp"/><Relationship Id="rId2" Type="http://schemas.microsoft.com/office/2007/relationships/hdphoto" Target="../media/hdphoto2.wdp"/><Relationship Id="rId1" Type="http://schemas.openxmlformats.org/officeDocument/2006/relationships/image" Target="../media/image2.png"/><Relationship Id="rId6" Type="http://schemas.openxmlformats.org/officeDocument/2006/relationships/hyperlink" Target="#Probl&#232;mes!A1"/><Relationship Id="rId11" Type="http://schemas.openxmlformats.org/officeDocument/2006/relationships/image" Target="../media/image1.png"/><Relationship Id="rId5" Type="http://schemas.openxmlformats.org/officeDocument/2006/relationships/chart" Target="../charts/chart3.xml"/><Relationship Id="rId10" Type="http://schemas.openxmlformats.org/officeDocument/2006/relationships/hyperlink" Target="#PDCA!A1"/><Relationship Id="rId4" Type="http://schemas.openxmlformats.org/officeDocument/2006/relationships/chart" Target="../charts/chart2.xml"/><Relationship Id="rId9" Type="http://schemas.openxmlformats.org/officeDocument/2006/relationships/hyperlink" Target="#ToDoLis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760095</xdr:colOff>
      <xdr:row>79</xdr:row>
      <xdr:rowOff>83475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8C60C84-19D4-4919-B147-49E8D55C827E}"/>
            </a:ext>
          </a:extLst>
        </xdr:cNvPr>
        <xdr:cNvGrpSpPr>
          <a:grpSpLocks noChangeAspect="1"/>
        </xdr:cNvGrpSpPr>
      </xdr:nvGrpSpPr>
      <xdr:grpSpPr>
        <a:xfrm>
          <a:off x="0" y="0"/>
          <a:ext cx="1552575" cy="17921895"/>
          <a:chOff x="0" y="0"/>
          <a:chExt cx="1592580" cy="18274320"/>
        </a:xfrm>
      </xdr:grpSpPr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B7FF5751-A5E8-42A2-F9B0-E4633C946C28}"/>
              </a:ext>
            </a:extLst>
          </xdr:cNvPr>
          <xdr:cNvGrpSpPr>
            <a:grpSpLocks noChangeAspect="1"/>
          </xdr:cNvGrpSpPr>
        </xdr:nvGrpSpPr>
        <xdr:grpSpPr>
          <a:xfrm>
            <a:off x="0" y="0"/>
            <a:ext cx="1592580" cy="18274320"/>
            <a:chOff x="0" y="0"/>
            <a:chExt cx="1592580" cy="18274320"/>
          </a:xfrm>
        </xdr:grpSpPr>
        <xdr:sp macro="" textlink="">
          <xdr:nvSpPr>
            <xdr:cNvPr id="10" name="Rectangl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B14C659B-F4C4-F54E-80E0-5E614576B502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592580" cy="18274320"/>
            </a:xfrm>
            <a:prstGeom prst="rect">
              <a:avLst/>
            </a:prstGeom>
            <a:gradFill flip="none" rotWithShape="1">
              <a:gsLst>
                <a:gs pos="0">
                  <a:schemeClr val="accent1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1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1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1" name="Rectangle : coins arrondis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FA240894-108C-4E07-0EF2-1114EC85EDA3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151638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Services</a:t>
              </a:r>
            </a:p>
          </xdr:txBody>
        </xdr:sp>
        <xdr:sp macro="" textlink="">
          <xdr:nvSpPr>
            <xdr:cNvPr id="12" name="Rectangle : coins arrondis 11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52DB58CA-BFF5-D576-6BBE-7EC2EB78C61C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11074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Personnes</a:t>
              </a:r>
            </a:p>
          </xdr:txBody>
        </xdr:sp>
        <xdr:sp macro="" textlink="">
          <xdr:nvSpPr>
            <xdr:cNvPr id="13" name="Rectangle : coins arrondis 1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C0148D21-8292-8FB6-2F89-78275BF1332F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29946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ToDoList</a:t>
              </a:r>
            </a:p>
          </xdr:txBody>
        </xdr:sp>
        <xdr:sp macro="" textlink="">
          <xdr:nvSpPr>
            <xdr:cNvPr id="18" name="Rectangle : coins arrondis 17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C15C9EDA-FEDE-78B6-B82A-D5FA8D766087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89382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PDCA</a:t>
              </a:r>
            </a:p>
          </xdr:txBody>
        </xdr:sp>
        <xdr:sp macro="" textlink="">
          <xdr:nvSpPr>
            <xdr:cNvPr id="19" name="Rectangle : coins arrondis 18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86D5CBC1-4302-610B-B1D1-A7CB172F8C2D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70510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Problèmes</a:t>
              </a:r>
            </a:p>
          </xdr:txBody>
        </xdr:sp>
      </xdr:grpSp>
      <xdr:pic>
        <xdr:nvPicPr>
          <xdr:cNvPr id="9" name="Image 8">
            <a:extLst>
              <a:ext uri="{FF2B5EF4-FFF2-40B4-BE49-F238E27FC236}">
                <a16:creationId xmlns:a16="http://schemas.microsoft.com/office/drawing/2014/main" id="{C067BF09-E1D6-F7BE-4A79-6B125D9F6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8711" b="89547" l="9158" r="91209">
                        <a14:foregroundMark x1="44322" y1="9059" x2="54579" y2="10105"/>
                        <a14:foregroundMark x1="89011" y1="41289" x2="91209" y2="52265"/>
                        <a14:foregroundMark x1="9158" y1="42509" x2="12821" y2="54181"/>
                        <a14:foregroundMark x1="12821" y1="54181" x2="35348" y2="74913"/>
                        <a14:foregroundMark x1="37912" y1="61498" x2="37912" y2="61498"/>
                        <a14:foregroundMark x1="28205" y1="51220" x2="44505" y2="68815"/>
                        <a14:foregroundMark x1="47070" y1="49652" x2="31502" y2="63763"/>
                        <a14:foregroundMark x1="16850" y1="47561" x2="21062" y2="55401"/>
                        <a14:foregroundMark x1="21062" y1="55401" x2="43590" y2="76481"/>
                        <a14:foregroundMark x1="42857" y1="50697" x2="43773" y2="80314"/>
                        <a14:foregroundMark x1="43773" y1="80314" x2="32601" y2="79094"/>
                        <a14:foregroundMark x1="32601" y1="79094" x2="16667" y2="65331"/>
                        <a14:foregroundMark x1="16667" y1="65331" x2="12821" y2="54181"/>
                        <a14:foregroundMark x1="9341" y1="50000" x2="17033" y2="69164"/>
                        <a14:foregroundMark x1="17033" y1="69164" x2="23443" y2="77352"/>
                        <a14:foregroundMark x1="23443" y1="77352" x2="45421" y2="85366"/>
                        <a14:foregroundMark x1="45604" y1="85366" x2="49451" y2="71080"/>
                        <a14:foregroundMark x1="61355" y1="60976" x2="69963" y2="63763"/>
                        <a14:foregroundMark x1="62454" y1="32753" x2="77289" y2="34146"/>
                        <a14:foregroundMark x1="73810" y1="31533" x2="81502" y2="33798"/>
                        <a14:foregroundMark x1="61172" y1="31359" x2="61172" y2="38850"/>
                        <a14:foregroundMark x1="13919" y1="60279" x2="24542" y2="70035"/>
                        <a14:foregroundMark x1="24542" y1="70035" x2="24542" y2="70035"/>
                        <a14:foregroundMark x1="73260" y1="63066" x2="73260" y2="63066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4791" y="45720"/>
            <a:ext cx="1139189" cy="1197609"/>
          </a:xfrm>
          <a:prstGeom prst="rect">
            <a:avLst/>
          </a:prstGeom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7620</xdr:colOff>
      <xdr:row>73</xdr:row>
      <xdr:rowOff>131100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44CB90F-3072-4687-88FA-D6A11D8D3CAA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2580" cy="18274320"/>
          <a:chOff x="0" y="0"/>
          <a:chExt cx="1592580" cy="18274320"/>
        </a:xfrm>
      </xdr:grpSpPr>
      <xdr:grpSp>
        <xdr:nvGrpSpPr>
          <xdr:cNvPr id="3" name="Groupe 2">
            <a:extLst>
              <a:ext uri="{FF2B5EF4-FFF2-40B4-BE49-F238E27FC236}">
                <a16:creationId xmlns:a16="http://schemas.microsoft.com/office/drawing/2014/main" id="{36125DC4-5459-A3E0-7AB6-9055A66646E2}"/>
              </a:ext>
            </a:extLst>
          </xdr:cNvPr>
          <xdr:cNvGrpSpPr>
            <a:grpSpLocks noChangeAspect="1"/>
          </xdr:cNvGrpSpPr>
        </xdr:nvGrpSpPr>
        <xdr:grpSpPr>
          <a:xfrm>
            <a:off x="0" y="0"/>
            <a:ext cx="1592580" cy="18274320"/>
            <a:chOff x="0" y="0"/>
            <a:chExt cx="1592580" cy="18274320"/>
          </a:xfrm>
        </xdr:grpSpPr>
        <xdr:sp macro="" textlink="">
          <xdr:nvSpPr>
            <xdr:cNvPr id="5" name="Rectangle 4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C059FC14-85D6-2143-3D1F-1DDB10F6C917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592580" cy="18274320"/>
            </a:xfrm>
            <a:prstGeom prst="rect">
              <a:avLst/>
            </a:prstGeom>
            <a:gradFill flip="none" rotWithShape="1">
              <a:gsLst>
                <a:gs pos="0">
                  <a:schemeClr val="accent1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1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1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6" name="Rectangle : coins arrondis 5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F834E253-6972-D70C-8CA6-A3CE1CD02B7C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151638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Services</a:t>
              </a:r>
            </a:p>
          </xdr:txBody>
        </xdr:sp>
        <xdr:sp macro="" textlink="">
          <xdr:nvSpPr>
            <xdr:cNvPr id="7" name="Rectangle : coins arrondis 6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AC91727C-B4EA-2085-F233-6C8712C4C089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11074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Personnes</a:t>
              </a:r>
            </a:p>
          </xdr:txBody>
        </xdr:sp>
        <xdr:sp macro="" textlink="">
          <xdr:nvSpPr>
            <xdr:cNvPr id="8" name="Rectangle : coins arrondis 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C5F4C70B-6945-0C0A-A55D-7B18DDAB46F2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29946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ToDoList</a:t>
              </a:r>
            </a:p>
          </xdr:txBody>
        </xdr:sp>
        <xdr:sp macro="" textlink="">
          <xdr:nvSpPr>
            <xdr:cNvPr id="9" name="Rectangle : coins arrondis 8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DCA4B231-9B3F-89A8-FFA8-C77F1B119D65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89382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PDCA</a:t>
              </a:r>
            </a:p>
          </xdr:txBody>
        </xdr:sp>
        <xdr:sp macro="" textlink="">
          <xdr:nvSpPr>
            <xdr:cNvPr id="10" name="Rectangle : coins arrondis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6CE9A73D-F4F9-EE04-8677-3ABB9C72DCCB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70510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Problèmes</a:t>
              </a:r>
            </a:p>
          </xdr:txBody>
        </xdr:sp>
      </xdr:grpSp>
      <xdr:pic>
        <xdr:nvPicPr>
          <xdr:cNvPr id="4" name="Image 3">
            <a:extLst>
              <a:ext uri="{FF2B5EF4-FFF2-40B4-BE49-F238E27FC236}">
                <a16:creationId xmlns:a16="http://schemas.microsoft.com/office/drawing/2014/main" id="{DCD7FDD6-2B13-7557-B162-AD71EF1CA7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8711" b="89547" l="9158" r="91209">
                        <a14:foregroundMark x1="44322" y1="9059" x2="54579" y2="10105"/>
                        <a14:foregroundMark x1="89011" y1="41289" x2="91209" y2="52265"/>
                        <a14:foregroundMark x1="9158" y1="42509" x2="12821" y2="54181"/>
                        <a14:foregroundMark x1="12821" y1="54181" x2="35348" y2="74913"/>
                        <a14:foregroundMark x1="37912" y1="61498" x2="37912" y2="61498"/>
                        <a14:foregroundMark x1="28205" y1="51220" x2="44505" y2="68815"/>
                        <a14:foregroundMark x1="47070" y1="49652" x2="31502" y2="63763"/>
                        <a14:foregroundMark x1="16850" y1="47561" x2="21062" y2="55401"/>
                        <a14:foregroundMark x1="21062" y1="55401" x2="43590" y2="76481"/>
                        <a14:foregroundMark x1="42857" y1="50697" x2="43773" y2="80314"/>
                        <a14:foregroundMark x1="43773" y1="80314" x2="32601" y2="79094"/>
                        <a14:foregroundMark x1="32601" y1="79094" x2="16667" y2="65331"/>
                        <a14:foregroundMark x1="16667" y1="65331" x2="12821" y2="54181"/>
                        <a14:foregroundMark x1="9341" y1="50000" x2="17033" y2="69164"/>
                        <a14:foregroundMark x1="17033" y1="69164" x2="23443" y2="77352"/>
                        <a14:foregroundMark x1="23443" y1="77352" x2="45421" y2="85366"/>
                        <a14:foregroundMark x1="45604" y1="85366" x2="49451" y2="71080"/>
                        <a14:foregroundMark x1="61355" y1="60976" x2="69963" y2="63763"/>
                        <a14:foregroundMark x1="62454" y1="32753" x2="77289" y2="34146"/>
                        <a14:foregroundMark x1="73810" y1="31533" x2="81502" y2="33798"/>
                        <a14:foregroundMark x1="61172" y1="31359" x2="61172" y2="38850"/>
                        <a14:foregroundMark x1="13919" y1="60279" x2="24542" y2="70035"/>
                        <a14:foregroundMark x1="24542" y1="70035" x2="24542" y2="70035"/>
                        <a14:foregroundMark x1="73260" y1="63066" x2="73260" y2="63066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4791" y="45720"/>
            <a:ext cx="1139189" cy="1197609"/>
          </a:xfrm>
          <a:prstGeom prst="rect">
            <a:avLst/>
          </a:prstGeom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7620</xdr:colOff>
      <xdr:row>73</xdr:row>
      <xdr:rowOff>131100</xdr:rowOff>
    </xdr:to>
    <xdr:grpSp>
      <xdr:nvGrpSpPr>
        <xdr:cNvPr id="15" name="Groupe 14">
          <a:extLst>
            <a:ext uri="{FF2B5EF4-FFF2-40B4-BE49-F238E27FC236}">
              <a16:creationId xmlns:a16="http://schemas.microsoft.com/office/drawing/2014/main" id="{899E7730-6135-481F-A134-6C34CDACD464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2580" cy="18274320"/>
          <a:chOff x="0" y="0"/>
          <a:chExt cx="1592580" cy="18274320"/>
        </a:xfrm>
      </xdr:grpSpPr>
      <xdr:grpSp>
        <xdr:nvGrpSpPr>
          <xdr:cNvPr id="16" name="Groupe 15">
            <a:extLst>
              <a:ext uri="{FF2B5EF4-FFF2-40B4-BE49-F238E27FC236}">
                <a16:creationId xmlns:a16="http://schemas.microsoft.com/office/drawing/2014/main" id="{DF98D805-FB98-D81F-14DE-10C64B402FAF}"/>
              </a:ext>
            </a:extLst>
          </xdr:cNvPr>
          <xdr:cNvGrpSpPr>
            <a:grpSpLocks noChangeAspect="1"/>
          </xdr:cNvGrpSpPr>
        </xdr:nvGrpSpPr>
        <xdr:grpSpPr>
          <a:xfrm>
            <a:off x="0" y="0"/>
            <a:ext cx="1592580" cy="18274320"/>
            <a:chOff x="0" y="0"/>
            <a:chExt cx="1592580" cy="18274320"/>
          </a:xfrm>
        </xdr:grpSpPr>
        <xdr:sp macro="" textlink="">
          <xdr:nvSpPr>
            <xdr:cNvPr id="18" name="Rectangle 17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5EAAF653-6705-478C-DD4D-2650BF0007F5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592580" cy="18274320"/>
            </a:xfrm>
            <a:prstGeom prst="rect">
              <a:avLst/>
            </a:prstGeom>
            <a:gradFill flip="none" rotWithShape="1">
              <a:gsLst>
                <a:gs pos="0">
                  <a:schemeClr val="accent1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1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1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9" name="Rectangle : coins arrondis 18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D52A3684-EBFE-1B11-DBFC-DB709FAC92AB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151638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Services</a:t>
              </a:r>
            </a:p>
          </xdr:txBody>
        </xdr:sp>
        <xdr:sp macro="" textlink="">
          <xdr:nvSpPr>
            <xdr:cNvPr id="20" name="Rectangle : coins arrondis 19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A9A8342E-C5FE-1551-EBF8-87763FAAC8A9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11074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Personnes</a:t>
              </a:r>
            </a:p>
          </xdr:txBody>
        </xdr:sp>
        <xdr:sp macro="" textlink="">
          <xdr:nvSpPr>
            <xdr:cNvPr id="21" name="Rectangle : coins arrondis 20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D61EA7C6-ADCF-B9CB-3DF9-469AB61AA03B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29946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ToDoList</a:t>
              </a:r>
            </a:p>
          </xdr:txBody>
        </xdr:sp>
        <xdr:sp macro="" textlink="">
          <xdr:nvSpPr>
            <xdr:cNvPr id="22" name="Rectangle : coins arrondis 21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29714FD-40BA-4BF7-DC06-B1415C1F2375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89382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PDCA</a:t>
              </a:r>
            </a:p>
          </xdr:txBody>
        </xdr:sp>
        <xdr:sp macro="" textlink="">
          <xdr:nvSpPr>
            <xdr:cNvPr id="23" name="Rectangle : coins arrondis 22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3BE1527D-9443-A1F9-859F-6CE740ADD301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70510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Problèmes</a:t>
              </a:r>
            </a:p>
          </xdr:txBody>
        </xdr:sp>
      </xdr:grpSp>
      <xdr:pic>
        <xdr:nvPicPr>
          <xdr:cNvPr id="17" name="Image 16">
            <a:extLst>
              <a:ext uri="{FF2B5EF4-FFF2-40B4-BE49-F238E27FC236}">
                <a16:creationId xmlns:a16="http://schemas.microsoft.com/office/drawing/2014/main" id="{EE0F0B22-9F31-4DAA-72A3-DCD5BC7B9C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8711" b="89547" l="9158" r="91209">
                        <a14:foregroundMark x1="44322" y1="9059" x2="54579" y2="10105"/>
                        <a14:foregroundMark x1="89011" y1="41289" x2="91209" y2="52265"/>
                        <a14:foregroundMark x1="9158" y1="42509" x2="12821" y2="54181"/>
                        <a14:foregroundMark x1="12821" y1="54181" x2="35348" y2="74913"/>
                        <a14:foregroundMark x1="37912" y1="61498" x2="37912" y2="61498"/>
                        <a14:foregroundMark x1="28205" y1="51220" x2="44505" y2="68815"/>
                        <a14:foregroundMark x1="47070" y1="49652" x2="31502" y2="63763"/>
                        <a14:foregroundMark x1="16850" y1="47561" x2="21062" y2="55401"/>
                        <a14:foregroundMark x1="21062" y1="55401" x2="43590" y2="76481"/>
                        <a14:foregroundMark x1="42857" y1="50697" x2="43773" y2="80314"/>
                        <a14:foregroundMark x1="43773" y1="80314" x2="32601" y2="79094"/>
                        <a14:foregroundMark x1="32601" y1="79094" x2="16667" y2="65331"/>
                        <a14:foregroundMark x1="16667" y1="65331" x2="12821" y2="54181"/>
                        <a14:foregroundMark x1="9341" y1="50000" x2="17033" y2="69164"/>
                        <a14:foregroundMark x1="17033" y1="69164" x2="23443" y2="77352"/>
                        <a14:foregroundMark x1="23443" y1="77352" x2="45421" y2="85366"/>
                        <a14:foregroundMark x1="45604" y1="85366" x2="49451" y2="71080"/>
                        <a14:foregroundMark x1="61355" y1="60976" x2="69963" y2="63763"/>
                        <a14:foregroundMark x1="62454" y1="32753" x2="77289" y2="34146"/>
                        <a14:foregroundMark x1="73810" y1="31533" x2="81502" y2="33798"/>
                        <a14:foregroundMark x1="61172" y1="31359" x2="61172" y2="38850"/>
                        <a14:foregroundMark x1="13919" y1="60279" x2="24542" y2="70035"/>
                        <a14:foregroundMark x1="24542" y1="70035" x2="24542" y2="70035"/>
                        <a14:foregroundMark x1="73260" y1="63066" x2="73260" y2="63066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4791" y="45720"/>
            <a:ext cx="1139189" cy="1197609"/>
          </a:xfrm>
          <a:prstGeom prst="rect">
            <a:avLst/>
          </a:prstGeom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2240280</xdr:colOff>
      <xdr:row>0</xdr:row>
      <xdr:rowOff>121921</xdr:rowOff>
    </xdr:from>
    <xdr:to>
      <xdr:col>4</xdr:col>
      <xdr:colOff>426720</xdr:colOff>
      <xdr:row>4</xdr:row>
      <xdr:rowOff>99060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5" name="PDCA">
              <a:extLst>
                <a:ext uri="{FF2B5EF4-FFF2-40B4-BE49-F238E27FC236}">
                  <a16:creationId xmlns:a16="http://schemas.microsoft.com/office/drawing/2014/main" id="{0D810949-A051-3681-FE0B-5756DC8C9E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DC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9140" y="121921"/>
              <a:ext cx="1143000" cy="12496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2506980</xdr:colOff>
      <xdr:row>0</xdr:row>
      <xdr:rowOff>121921</xdr:rowOff>
    </xdr:from>
    <xdr:to>
      <xdr:col>7</xdr:col>
      <xdr:colOff>1019175</xdr:colOff>
      <xdr:row>4</xdr:row>
      <xdr:rowOff>98581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6" name="Responsable">
              <a:extLst>
                <a:ext uri="{FF2B5EF4-FFF2-40B4-BE49-F238E27FC236}">
                  <a16:creationId xmlns:a16="http://schemas.microsoft.com/office/drawing/2014/main" id="{7EDC8438-8CE2-1C80-E024-A420743B6A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sponsa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0980" y="121921"/>
              <a:ext cx="2994660" cy="124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586740</xdr:colOff>
      <xdr:row>0</xdr:row>
      <xdr:rowOff>121921</xdr:rowOff>
    </xdr:from>
    <xdr:to>
      <xdr:col>4</xdr:col>
      <xdr:colOff>2396490</xdr:colOff>
      <xdr:row>4</xdr:row>
      <xdr:rowOff>98581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7" name="Statut">
              <a:extLst>
                <a:ext uri="{FF2B5EF4-FFF2-40B4-BE49-F238E27FC236}">
                  <a16:creationId xmlns:a16="http://schemas.microsoft.com/office/drawing/2014/main" id="{53B6B1A6-28BB-8F1B-C3EA-38322A83F1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2160" y="121921"/>
              <a:ext cx="1828800" cy="124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7620</xdr:colOff>
      <xdr:row>73</xdr:row>
      <xdr:rowOff>131100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5F7F246A-BC41-4BFA-9C5F-9BD722C5F9A4}"/>
            </a:ext>
          </a:extLst>
        </xdr:cNvPr>
        <xdr:cNvGrpSpPr>
          <a:grpSpLocks noChangeAspect="1"/>
        </xdr:cNvGrpSpPr>
      </xdr:nvGrpSpPr>
      <xdr:grpSpPr>
        <a:xfrm>
          <a:off x="0" y="0"/>
          <a:ext cx="1592580" cy="18274320"/>
          <a:chOff x="0" y="0"/>
          <a:chExt cx="1592580" cy="18274320"/>
        </a:xfrm>
      </xdr:grpSpPr>
      <xdr:grpSp>
        <xdr:nvGrpSpPr>
          <xdr:cNvPr id="12" name="Groupe 11">
            <a:extLst>
              <a:ext uri="{FF2B5EF4-FFF2-40B4-BE49-F238E27FC236}">
                <a16:creationId xmlns:a16="http://schemas.microsoft.com/office/drawing/2014/main" id="{0F53C0B4-9F91-F4A7-62C7-82BE5E30427F}"/>
              </a:ext>
            </a:extLst>
          </xdr:cNvPr>
          <xdr:cNvGrpSpPr>
            <a:grpSpLocks noChangeAspect="1"/>
          </xdr:cNvGrpSpPr>
        </xdr:nvGrpSpPr>
        <xdr:grpSpPr>
          <a:xfrm>
            <a:off x="0" y="0"/>
            <a:ext cx="1592580" cy="18274320"/>
            <a:chOff x="0" y="0"/>
            <a:chExt cx="1592580" cy="18274320"/>
          </a:xfrm>
        </xdr:grpSpPr>
        <xdr:sp macro="" textlink="">
          <xdr:nvSpPr>
            <xdr:cNvPr id="14" name="Rectangle 13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7923D950-9DB3-3A09-AB9E-9776CF8AD15D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592580" cy="18274320"/>
            </a:xfrm>
            <a:prstGeom prst="rect">
              <a:avLst/>
            </a:prstGeom>
            <a:gradFill flip="none" rotWithShape="1">
              <a:gsLst>
                <a:gs pos="0">
                  <a:schemeClr val="accent1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1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1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5" name="Rectangle : coins arrondis 14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7C45DA4-D2A5-4675-C846-59BA9E4E7738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151638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Services</a:t>
              </a:r>
            </a:p>
          </xdr:txBody>
        </xdr:sp>
        <xdr:sp macro="" textlink="">
          <xdr:nvSpPr>
            <xdr:cNvPr id="28" name="Rectangle : coins arrondis 27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E04007AA-A235-9D82-39F6-F4CD0FCA4F04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11074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Personnes</a:t>
              </a:r>
            </a:p>
          </xdr:txBody>
        </xdr:sp>
        <xdr:sp macro="" textlink="">
          <xdr:nvSpPr>
            <xdr:cNvPr id="29" name="Rectangle : coins arrondis 28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349370DA-E7FD-7436-0322-81E7FAC6C41E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29946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ToDoList</a:t>
              </a:r>
            </a:p>
          </xdr:txBody>
        </xdr:sp>
        <xdr:sp macro="" textlink="">
          <xdr:nvSpPr>
            <xdr:cNvPr id="30" name="Rectangle : coins arrondis 29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8EB89DF4-8BB2-7FA8-659C-9011273F79FE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89382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PDCA</a:t>
              </a:r>
            </a:p>
          </xdr:txBody>
        </xdr:sp>
        <xdr:sp macro="" textlink="">
          <xdr:nvSpPr>
            <xdr:cNvPr id="31" name="Rectangle : coins arrondis 30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854D03F7-E640-A688-3D00-6E1C527CEC6F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70510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Problèmes</a:t>
              </a:r>
            </a:p>
          </xdr:txBody>
        </xdr:sp>
      </xdr:grpSp>
      <xdr:pic>
        <xdr:nvPicPr>
          <xdr:cNvPr id="13" name="Image 12">
            <a:extLst>
              <a:ext uri="{FF2B5EF4-FFF2-40B4-BE49-F238E27FC236}">
                <a16:creationId xmlns:a16="http://schemas.microsoft.com/office/drawing/2014/main" id="{1FE764B3-3753-CB80-B3DB-DBD3CE656C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8711" b="89547" l="9158" r="91209">
                        <a14:foregroundMark x1="44322" y1="9059" x2="54579" y2="10105"/>
                        <a14:foregroundMark x1="89011" y1="41289" x2="91209" y2="52265"/>
                        <a14:foregroundMark x1="9158" y1="42509" x2="12821" y2="54181"/>
                        <a14:foregroundMark x1="12821" y1="54181" x2="35348" y2="74913"/>
                        <a14:foregroundMark x1="37912" y1="61498" x2="37912" y2="61498"/>
                        <a14:foregroundMark x1="28205" y1="51220" x2="44505" y2="68815"/>
                        <a14:foregroundMark x1="47070" y1="49652" x2="31502" y2="63763"/>
                        <a14:foregroundMark x1="16850" y1="47561" x2="21062" y2="55401"/>
                        <a14:foregroundMark x1="21062" y1="55401" x2="43590" y2="76481"/>
                        <a14:foregroundMark x1="42857" y1="50697" x2="43773" y2="80314"/>
                        <a14:foregroundMark x1="43773" y1="80314" x2="32601" y2="79094"/>
                        <a14:foregroundMark x1="32601" y1="79094" x2="16667" y2="65331"/>
                        <a14:foregroundMark x1="16667" y1="65331" x2="12821" y2="54181"/>
                        <a14:foregroundMark x1="9341" y1="50000" x2="17033" y2="69164"/>
                        <a14:foregroundMark x1="17033" y1="69164" x2="23443" y2="77352"/>
                        <a14:foregroundMark x1="23443" y1="77352" x2="45421" y2="85366"/>
                        <a14:foregroundMark x1="45604" y1="85366" x2="49451" y2="71080"/>
                        <a14:foregroundMark x1="61355" y1="60976" x2="69963" y2="63763"/>
                        <a14:foregroundMark x1="62454" y1="32753" x2="77289" y2="34146"/>
                        <a14:foregroundMark x1="73810" y1="31533" x2="81502" y2="33798"/>
                        <a14:foregroundMark x1="61172" y1="31359" x2="61172" y2="38850"/>
                        <a14:foregroundMark x1="13919" y1="60279" x2="24542" y2="70035"/>
                        <a14:foregroundMark x1="24542" y1="70035" x2="24542" y2="70035"/>
                        <a14:foregroundMark x1="73260" y1="63066" x2="73260" y2="63066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4791" y="45720"/>
            <a:ext cx="1139189" cy="1197609"/>
          </a:xfrm>
          <a:prstGeom prst="rect">
            <a:avLst/>
          </a:prstGeom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31</xdr:row>
      <xdr:rowOff>91440</xdr:rowOff>
    </xdr:from>
    <xdr:to>
      <xdr:col>12</xdr:col>
      <xdr:colOff>71718</xdr:colOff>
      <xdr:row>38</xdr:row>
      <xdr:rowOff>106680</xdr:rowOff>
    </xdr:to>
    <xdr:sp macro="" textlink="">
      <xdr:nvSpPr>
        <xdr:cNvPr id="93" name="Rectangle : coins arrondis 92">
          <a:extLst>
            <a:ext uri="{FF2B5EF4-FFF2-40B4-BE49-F238E27FC236}">
              <a16:creationId xmlns:a16="http://schemas.microsoft.com/office/drawing/2014/main" id="{4BB29962-B2BC-933C-660A-B3B2CC2F5384}"/>
            </a:ext>
          </a:extLst>
        </xdr:cNvPr>
        <xdr:cNvSpPr/>
      </xdr:nvSpPr>
      <xdr:spPr>
        <a:xfrm>
          <a:off x="1996888" y="6572922"/>
          <a:ext cx="7478806" cy="1655782"/>
        </a:xfrm>
        <a:prstGeom prst="roundRect">
          <a:avLst>
            <a:gd name="adj" fmla="val 8546"/>
          </a:avLst>
        </a:prstGeom>
        <a:noFill/>
        <a:ln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411480</xdr:colOff>
      <xdr:row>25</xdr:row>
      <xdr:rowOff>60960</xdr:rowOff>
    </xdr:from>
    <xdr:to>
      <xdr:col>12</xdr:col>
      <xdr:colOff>79260</xdr:colOff>
      <xdr:row>29</xdr:row>
      <xdr:rowOff>76200</xdr:rowOff>
    </xdr:to>
    <xdr:sp macro="" textlink="">
      <xdr:nvSpPr>
        <xdr:cNvPr id="95" name="Rectangle : coins arrondis 94">
          <a:extLst>
            <a:ext uri="{FF2B5EF4-FFF2-40B4-BE49-F238E27FC236}">
              <a16:creationId xmlns:a16="http://schemas.microsoft.com/office/drawing/2014/main" id="{E608DD13-D89E-4835-95C3-56C785B249CA}"/>
            </a:ext>
          </a:extLst>
        </xdr:cNvPr>
        <xdr:cNvSpPr/>
      </xdr:nvSpPr>
      <xdr:spPr>
        <a:xfrm>
          <a:off x="1996440" y="5318760"/>
          <a:ext cx="7524000" cy="952500"/>
        </a:xfrm>
        <a:prstGeom prst="roundRect">
          <a:avLst/>
        </a:prstGeom>
        <a:noFill/>
        <a:ln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685800</xdr:colOff>
      <xdr:row>22</xdr:row>
      <xdr:rowOff>142876</xdr:rowOff>
    </xdr:from>
    <xdr:to>
      <xdr:col>12</xdr:col>
      <xdr:colOff>68580</xdr:colOff>
      <xdr:row>38</xdr:row>
      <xdr:rowOff>106681</xdr:rowOff>
    </xdr:to>
    <xdr:sp macro="" textlink="">
      <xdr:nvSpPr>
        <xdr:cNvPr id="96" name="Rectangle : coins arrondis 95">
          <a:extLst>
            <a:ext uri="{FF2B5EF4-FFF2-40B4-BE49-F238E27FC236}">
              <a16:creationId xmlns:a16="http://schemas.microsoft.com/office/drawing/2014/main" id="{7EBE9C21-7692-57DE-CFFD-13C60C535A5C}"/>
            </a:ext>
          </a:extLst>
        </xdr:cNvPr>
        <xdr:cNvSpPr/>
      </xdr:nvSpPr>
      <xdr:spPr>
        <a:xfrm>
          <a:off x="8246269" y="4750595"/>
          <a:ext cx="918686" cy="3630930"/>
        </a:xfrm>
        <a:prstGeom prst="roundRect">
          <a:avLst/>
        </a:prstGeom>
        <a:noFill/>
        <a:ln>
          <a:solidFill>
            <a:schemeClr val="accent5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195328</xdr:colOff>
      <xdr:row>12</xdr:row>
      <xdr:rowOff>29271</xdr:rowOff>
    </xdr:from>
    <xdr:to>
      <xdr:col>8</xdr:col>
      <xdr:colOff>91848</xdr:colOff>
      <xdr:row>18</xdr:row>
      <xdr:rowOff>110787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FDEDC8BA-1AAC-4BFA-818D-05EEE79EA8AC}"/>
            </a:ext>
          </a:extLst>
        </xdr:cNvPr>
        <xdr:cNvSpPr/>
      </xdr:nvSpPr>
      <xdr:spPr>
        <a:xfrm>
          <a:off x="3183797" y="2922490"/>
          <a:ext cx="2944520" cy="1224516"/>
        </a:xfrm>
        <a:prstGeom prst="roundRect">
          <a:avLst/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136016</xdr:colOff>
      <xdr:row>12</xdr:row>
      <xdr:rowOff>29271</xdr:rowOff>
    </xdr:from>
    <xdr:to>
      <xdr:col>12</xdr:col>
      <xdr:colOff>20630</xdr:colOff>
      <xdr:row>18</xdr:row>
      <xdr:rowOff>110787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D7381AB4-4283-474F-B314-9C7E36E5207C}"/>
            </a:ext>
          </a:extLst>
        </xdr:cNvPr>
        <xdr:cNvSpPr/>
      </xdr:nvSpPr>
      <xdr:spPr>
        <a:xfrm>
          <a:off x="6172485" y="2922490"/>
          <a:ext cx="2944520" cy="1224516"/>
        </a:xfrm>
        <a:prstGeom prst="roundRect">
          <a:avLst/>
        </a:prstGeom>
        <a:noFill/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195328</xdr:colOff>
      <xdr:row>3</xdr:row>
      <xdr:rowOff>170501</xdr:rowOff>
    </xdr:from>
    <xdr:to>
      <xdr:col>8</xdr:col>
      <xdr:colOff>91848</xdr:colOff>
      <xdr:row>10</xdr:row>
      <xdr:rowOff>61517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1FA394DB-E606-4BE2-9D2C-7978AC4B7878}"/>
            </a:ext>
          </a:extLst>
        </xdr:cNvPr>
        <xdr:cNvSpPr/>
      </xdr:nvSpPr>
      <xdr:spPr>
        <a:xfrm>
          <a:off x="3183797" y="1349220"/>
          <a:ext cx="2944520" cy="1224516"/>
        </a:xfrm>
        <a:prstGeom prst="roundRect">
          <a:avLst/>
        </a:prstGeom>
        <a:noFill/>
        <a:ln>
          <a:solidFill>
            <a:srgbClr val="7030A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94243</xdr:colOff>
      <xdr:row>3</xdr:row>
      <xdr:rowOff>166345</xdr:rowOff>
    </xdr:from>
    <xdr:to>
      <xdr:col>13</xdr:col>
      <xdr:colOff>628538</xdr:colOff>
      <xdr:row>10</xdr:row>
      <xdr:rowOff>57361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A906FF76-670B-3FD1-0B5A-F06928B0787A}"/>
            </a:ext>
          </a:extLst>
        </xdr:cNvPr>
        <xdr:cNvGrpSpPr/>
      </xdr:nvGrpSpPr>
      <xdr:grpSpPr>
        <a:xfrm>
          <a:off x="9498219" y="1313827"/>
          <a:ext cx="1323190" cy="1146075"/>
          <a:chOff x="9951720" y="1310640"/>
          <a:chExt cx="1354175" cy="1203960"/>
        </a:xfrm>
      </xdr:grpSpPr>
      <xdr:sp macro="" textlink="">
        <xdr:nvSpPr>
          <xdr:cNvPr id="2" name="Rectangle : coins arrondis 1">
            <a:extLst>
              <a:ext uri="{FF2B5EF4-FFF2-40B4-BE49-F238E27FC236}">
                <a16:creationId xmlns:a16="http://schemas.microsoft.com/office/drawing/2014/main" id="{BD0FE541-913F-4435-B77F-38EAB30DF803}"/>
              </a:ext>
            </a:extLst>
          </xdr:cNvPr>
          <xdr:cNvSpPr/>
        </xdr:nvSpPr>
        <xdr:spPr>
          <a:xfrm>
            <a:off x="9959340" y="1310640"/>
            <a:ext cx="1295400" cy="1203960"/>
          </a:xfrm>
          <a:prstGeom prst="roundRect">
            <a:avLst/>
          </a:prstGeom>
          <a:noFill/>
          <a:ln w="12700">
            <a:solidFill>
              <a:srgbClr val="00FFFF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grpSp>
        <xdr:nvGrpSpPr>
          <xdr:cNvPr id="13" name="Groupe 12">
            <a:extLst>
              <a:ext uri="{FF2B5EF4-FFF2-40B4-BE49-F238E27FC236}">
                <a16:creationId xmlns:a16="http://schemas.microsoft.com/office/drawing/2014/main" id="{D0135C9D-E4F4-C56A-49D1-257A3FF606E0}"/>
              </a:ext>
            </a:extLst>
          </xdr:cNvPr>
          <xdr:cNvGrpSpPr/>
        </xdr:nvGrpSpPr>
        <xdr:grpSpPr>
          <a:xfrm>
            <a:off x="9951720" y="1379220"/>
            <a:ext cx="1354175" cy="244800"/>
            <a:chOff x="8488680" y="1386840"/>
            <a:chExt cx="1354175" cy="244800"/>
          </a:xfrm>
        </xdr:grpSpPr>
        <xdr:sp macro="" textlink="Calculs!I3">
          <xdr:nvSpPr>
            <xdr:cNvPr id="3" name="Rectangle : coins arrondis 2">
              <a:extLst>
                <a:ext uri="{FF2B5EF4-FFF2-40B4-BE49-F238E27FC236}">
                  <a16:creationId xmlns:a16="http://schemas.microsoft.com/office/drawing/2014/main" id="{67EEDEF4-AAC4-49F2-A210-7EF4E3CE9ADB}"/>
                </a:ext>
              </a:extLst>
            </xdr:cNvPr>
            <xdr:cNvSpPr/>
          </xdr:nvSpPr>
          <xdr:spPr>
            <a:xfrm>
              <a:off x="8488680" y="13868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1D6BA662-7556-4854-8386-6299F9C1B79B}" type="TxLink">
                <a:rPr lang="en-US" sz="1100" b="1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1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4">
          <xdr:nvSpPr>
            <xdr:cNvPr id="4" name="Rectangle : coins arrondis 3">
              <a:extLst>
                <a:ext uri="{FF2B5EF4-FFF2-40B4-BE49-F238E27FC236}">
                  <a16:creationId xmlns:a16="http://schemas.microsoft.com/office/drawing/2014/main" id="{1A3BF824-5FFE-43AD-A2A9-25798BD11496}"/>
                </a:ext>
              </a:extLst>
            </xdr:cNvPr>
            <xdr:cNvSpPr/>
          </xdr:nvSpPr>
          <xdr:spPr>
            <a:xfrm>
              <a:off x="8724900" y="138684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5F343998-10BC-4145-ABF3-F0A68AD2B123}" type="TxLink">
                <a:rPr lang="en-US" sz="1100" b="0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Non-démarrée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14" name="Groupe 13">
            <a:extLst>
              <a:ext uri="{FF2B5EF4-FFF2-40B4-BE49-F238E27FC236}">
                <a16:creationId xmlns:a16="http://schemas.microsoft.com/office/drawing/2014/main" id="{E92A1D43-1F99-9096-F11A-75C1BF9A7033}"/>
              </a:ext>
            </a:extLst>
          </xdr:cNvPr>
          <xdr:cNvGrpSpPr/>
        </xdr:nvGrpSpPr>
        <xdr:grpSpPr>
          <a:xfrm>
            <a:off x="9951720" y="1656080"/>
            <a:ext cx="1354174" cy="244800"/>
            <a:chOff x="8488680" y="1684020"/>
            <a:chExt cx="1354174" cy="244800"/>
          </a:xfrm>
        </xdr:grpSpPr>
        <xdr:sp macro="" textlink="Calculs!J3">
          <xdr:nvSpPr>
            <xdr:cNvPr id="7" name="Rectangle : coins arrondis 6">
              <a:extLst>
                <a:ext uri="{FF2B5EF4-FFF2-40B4-BE49-F238E27FC236}">
                  <a16:creationId xmlns:a16="http://schemas.microsoft.com/office/drawing/2014/main" id="{D59012AC-0A57-4D07-AB3D-AB363C5D622C}"/>
                </a:ext>
              </a:extLst>
            </xdr:cNvPr>
            <xdr:cNvSpPr/>
          </xdr:nvSpPr>
          <xdr:spPr>
            <a:xfrm>
              <a:off x="8488680" y="168402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7C000543-382F-48EE-914D-4EA63F00E6CF}" type="TxLink">
                <a:rPr lang="en-US" sz="1100" b="1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5">
          <xdr:nvSpPr>
            <xdr:cNvPr id="8" name="Rectangle : coins arrondis 7">
              <a:extLst>
                <a:ext uri="{FF2B5EF4-FFF2-40B4-BE49-F238E27FC236}">
                  <a16:creationId xmlns:a16="http://schemas.microsoft.com/office/drawing/2014/main" id="{417555CD-EC98-4893-8051-FFD12F35C984}"/>
                </a:ext>
              </a:extLst>
            </xdr:cNvPr>
            <xdr:cNvSpPr/>
          </xdr:nvSpPr>
          <xdr:spPr>
            <a:xfrm>
              <a:off x="8724899" y="168402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3646869-5963-48BF-9DDC-77D0C7B01C27}" type="TxLink">
                <a:rPr lang="en-US" sz="1100" b="0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cours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24" name="Groupe 23">
            <a:extLst>
              <a:ext uri="{FF2B5EF4-FFF2-40B4-BE49-F238E27FC236}">
                <a16:creationId xmlns:a16="http://schemas.microsoft.com/office/drawing/2014/main" id="{A113D12A-4409-E338-165F-5AC0272FBABB}"/>
              </a:ext>
            </a:extLst>
          </xdr:cNvPr>
          <xdr:cNvGrpSpPr/>
        </xdr:nvGrpSpPr>
        <xdr:grpSpPr>
          <a:xfrm>
            <a:off x="9951720" y="1932940"/>
            <a:ext cx="1354174" cy="244800"/>
            <a:chOff x="8488680" y="1973580"/>
            <a:chExt cx="1354174" cy="244800"/>
          </a:xfrm>
        </xdr:grpSpPr>
        <xdr:sp macro="" textlink="Calculs!K3">
          <xdr:nvSpPr>
            <xdr:cNvPr id="9" name="Rectangle : coins arrondis 8">
              <a:extLst>
                <a:ext uri="{FF2B5EF4-FFF2-40B4-BE49-F238E27FC236}">
                  <a16:creationId xmlns:a16="http://schemas.microsoft.com/office/drawing/2014/main" id="{DACBBD9E-D5CD-410C-96C8-5C7680266866}"/>
                </a:ext>
              </a:extLst>
            </xdr:cNvPr>
            <xdr:cNvSpPr/>
          </xdr:nvSpPr>
          <xdr:spPr>
            <a:xfrm>
              <a:off x="8488680" y="197358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23303DEF-54B2-47FC-A047-64B7CFFB67E9}" type="TxLink">
                <a:rPr lang="en-US" sz="1100" b="1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6">
          <xdr:nvSpPr>
            <xdr:cNvPr id="10" name="Rectangle : coins arrondis 9">
              <a:extLst>
                <a:ext uri="{FF2B5EF4-FFF2-40B4-BE49-F238E27FC236}">
                  <a16:creationId xmlns:a16="http://schemas.microsoft.com/office/drawing/2014/main" id="{909021D4-A676-4E8E-A0E6-932F6B618535}"/>
                </a:ext>
              </a:extLst>
            </xdr:cNvPr>
            <xdr:cNvSpPr/>
          </xdr:nvSpPr>
          <xdr:spPr>
            <a:xfrm>
              <a:off x="8724899" y="197358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0A347DD6-2910-4C4C-9AB5-425AFDB89352}" type="TxLink">
                <a:rPr lang="en-US" sz="1100" b="0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retard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25" name="Groupe 24">
            <a:extLst>
              <a:ext uri="{FF2B5EF4-FFF2-40B4-BE49-F238E27FC236}">
                <a16:creationId xmlns:a16="http://schemas.microsoft.com/office/drawing/2014/main" id="{8E10A1A2-CCE7-29BF-3355-F6FD54DEB2AB}"/>
              </a:ext>
            </a:extLst>
          </xdr:cNvPr>
          <xdr:cNvGrpSpPr/>
        </xdr:nvGrpSpPr>
        <xdr:grpSpPr>
          <a:xfrm>
            <a:off x="9951720" y="2209800"/>
            <a:ext cx="1354174" cy="244800"/>
            <a:chOff x="8481060" y="2225040"/>
            <a:chExt cx="1354174" cy="244800"/>
          </a:xfrm>
        </xdr:grpSpPr>
        <xdr:sp macro="" textlink="Calculs!L3">
          <xdr:nvSpPr>
            <xdr:cNvPr id="11" name="Rectangle : coins arrondis 10">
              <a:extLst>
                <a:ext uri="{FF2B5EF4-FFF2-40B4-BE49-F238E27FC236}">
                  <a16:creationId xmlns:a16="http://schemas.microsoft.com/office/drawing/2014/main" id="{120E482B-00EE-4267-A9FA-C5143ECC9FFC}"/>
                </a:ext>
              </a:extLst>
            </xdr:cNvPr>
            <xdr:cNvSpPr/>
          </xdr:nvSpPr>
          <xdr:spPr>
            <a:xfrm>
              <a:off x="8481060" y="22250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09F3D739-38AB-41A9-8ACC-A042FC55DDDD}" type="TxLink">
                <a:rPr lang="en-US" sz="1100" b="1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4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7">
          <xdr:nvSpPr>
            <xdr:cNvPr id="12" name="Rectangle : coins arrondis 11">
              <a:extLst>
                <a:ext uri="{FF2B5EF4-FFF2-40B4-BE49-F238E27FC236}">
                  <a16:creationId xmlns:a16="http://schemas.microsoft.com/office/drawing/2014/main" id="{A16542A2-9A32-4606-8626-9E87218F27B4}"/>
                </a:ext>
              </a:extLst>
            </xdr:cNvPr>
            <xdr:cNvSpPr/>
          </xdr:nvSpPr>
          <xdr:spPr>
            <a:xfrm>
              <a:off x="8717279" y="222504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1BF887D-1D99-4E5D-A96B-66AA3944F250}" type="TxLink">
                <a:rPr lang="en-US" sz="1100" b="0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Terminée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</xdr:grpSp>
    <xdr:clientData/>
  </xdr:twoCellAnchor>
  <xdr:twoCellAnchor>
    <xdr:from>
      <xdr:col>12</xdr:col>
      <xdr:colOff>94243</xdr:colOff>
      <xdr:row>12</xdr:row>
      <xdr:rowOff>20960</xdr:rowOff>
    </xdr:from>
    <xdr:to>
      <xdr:col>13</xdr:col>
      <xdr:colOff>628537</xdr:colOff>
      <xdr:row>18</xdr:row>
      <xdr:rowOff>102476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D2E042CB-8A4A-4019-8472-20519875AD1B}"/>
            </a:ext>
          </a:extLst>
        </xdr:cNvPr>
        <xdr:cNvGrpSpPr/>
      </xdr:nvGrpSpPr>
      <xdr:grpSpPr>
        <a:xfrm>
          <a:off x="9498219" y="2782089"/>
          <a:ext cx="1323189" cy="1157281"/>
          <a:chOff x="9951720" y="1310640"/>
          <a:chExt cx="1354174" cy="1203960"/>
        </a:xfrm>
      </xdr:grpSpPr>
      <xdr:sp macro="" textlink="">
        <xdr:nvSpPr>
          <xdr:cNvPr id="31" name="Rectangle : coins arrondis 30">
            <a:extLst>
              <a:ext uri="{FF2B5EF4-FFF2-40B4-BE49-F238E27FC236}">
                <a16:creationId xmlns:a16="http://schemas.microsoft.com/office/drawing/2014/main" id="{9022930C-0DD5-8740-C5AE-9C114B75EF82}"/>
              </a:ext>
            </a:extLst>
          </xdr:cNvPr>
          <xdr:cNvSpPr/>
        </xdr:nvSpPr>
        <xdr:spPr>
          <a:xfrm>
            <a:off x="9959340" y="1310640"/>
            <a:ext cx="1295400" cy="1203960"/>
          </a:xfrm>
          <a:prstGeom prst="roundRect">
            <a:avLst/>
          </a:prstGeom>
          <a:noFill/>
          <a:ln w="12700">
            <a:solidFill>
              <a:srgbClr val="0070C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grpSp>
        <xdr:nvGrpSpPr>
          <xdr:cNvPr id="32" name="Groupe 31">
            <a:extLst>
              <a:ext uri="{FF2B5EF4-FFF2-40B4-BE49-F238E27FC236}">
                <a16:creationId xmlns:a16="http://schemas.microsoft.com/office/drawing/2014/main" id="{D08B5C08-82B7-BFEE-AB57-E507A0AFE746}"/>
              </a:ext>
            </a:extLst>
          </xdr:cNvPr>
          <xdr:cNvGrpSpPr/>
        </xdr:nvGrpSpPr>
        <xdr:grpSpPr>
          <a:xfrm>
            <a:off x="9951720" y="1379220"/>
            <a:ext cx="1354174" cy="244800"/>
            <a:chOff x="8488680" y="1386840"/>
            <a:chExt cx="1354174" cy="244800"/>
          </a:xfrm>
        </xdr:grpSpPr>
        <xdr:sp macro="" textlink="Calculs!I4">
          <xdr:nvSpPr>
            <xdr:cNvPr id="58" name="Rectangle : coins arrondis 57">
              <a:extLst>
                <a:ext uri="{FF2B5EF4-FFF2-40B4-BE49-F238E27FC236}">
                  <a16:creationId xmlns:a16="http://schemas.microsoft.com/office/drawing/2014/main" id="{D21A0BA3-4785-771A-A865-F858AA2743A4}"/>
                </a:ext>
              </a:extLst>
            </xdr:cNvPr>
            <xdr:cNvSpPr/>
          </xdr:nvSpPr>
          <xdr:spPr>
            <a:xfrm>
              <a:off x="8488680" y="13868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9449E025-4CC0-4A39-ACD3-A1CD2C77C25F}" type="TxLink">
                <a:rPr lang="en-US" sz="1100" b="1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1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4">
          <xdr:nvSpPr>
            <xdr:cNvPr id="59" name="Rectangle : coins arrondis 58">
              <a:extLst>
                <a:ext uri="{FF2B5EF4-FFF2-40B4-BE49-F238E27FC236}">
                  <a16:creationId xmlns:a16="http://schemas.microsoft.com/office/drawing/2014/main" id="{1F8FE420-7E59-F751-5D8D-A41DF15DFAFF}"/>
                </a:ext>
              </a:extLst>
            </xdr:cNvPr>
            <xdr:cNvSpPr/>
          </xdr:nvSpPr>
          <xdr:spPr>
            <a:xfrm>
              <a:off x="8724899" y="138684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5F343998-10BC-4145-ABF3-F0A68AD2B123}" type="TxLink">
                <a:rPr lang="en-US" sz="1100" b="0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Non-démarrée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40" name="Groupe 39">
            <a:extLst>
              <a:ext uri="{FF2B5EF4-FFF2-40B4-BE49-F238E27FC236}">
                <a16:creationId xmlns:a16="http://schemas.microsoft.com/office/drawing/2014/main" id="{8DBD0A1B-80F1-06EA-F2D4-4B2D3AE8604A}"/>
              </a:ext>
            </a:extLst>
          </xdr:cNvPr>
          <xdr:cNvGrpSpPr/>
        </xdr:nvGrpSpPr>
        <xdr:grpSpPr>
          <a:xfrm>
            <a:off x="9951720" y="1656080"/>
            <a:ext cx="1354174" cy="244800"/>
            <a:chOff x="8488680" y="1684020"/>
            <a:chExt cx="1354174" cy="244800"/>
          </a:xfrm>
        </xdr:grpSpPr>
        <xdr:sp macro="" textlink="Calculs!J4">
          <xdr:nvSpPr>
            <xdr:cNvPr id="56" name="Rectangle : coins arrondis 55">
              <a:extLst>
                <a:ext uri="{FF2B5EF4-FFF2-40B4-BE49-F238E27FC236}">
                  <a16:creationId xmlns:a16="http://schemas.microsoft.com/office/drawing/2014/main" id="{1FCAF44F-B48B-58A4-8F17-3DAAB287777B}"/>
                </a:ext>
              </a:extLst>
            </xdr:cNvPr>
            <xdr:cNvSpPr/>
          </xdr:nvSpPr>
          <xdr:spPr>
            <a:xfrm>
              <a:off x="8488680" y="168402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C34F8854-53C5-4B3E-991B-937CA94D11EA}" type="TxLink">
                <a:rPr lang="en-US" sz="1100" b="1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5">
          <xdr:nvSpPr>
            <xdr:cNvPr id="57" name="Rectangle : coins arrondis 56">
              <a:extLst>
                <a:ext uri="{FF2B5EF4-FFF2-40B4-BE49-F238E27FC236}">
                  <a16:creationId xmlns:a16="http://schemas.microsoft.com/office/drawing/2014/main" id="{A687E2D3-FD4F-A2B3-4E67-662FC6B808D2}"/>
                </a:ext>
              </a:extLst>
            </xdr:cNvPr>
            <xdr:cNvSpPr/>
          </xdr:nvSpPr>
          <xdr:spPr>
            <a:xfrm>
              <a:off x="8724899" y="168402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3646869-5963-48BF-9DDC-77D0C7B01C27}" type="TxLink">
                <a:rPr lang="en-US" sz="1100" b="0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cours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41" name="Groupe 40">
            <a:extLst>
              <a:ext uri="{FF2B5EF4-FFF2-40B4-BE49-F238E27FC236}">
                <a16:creationId xmlns:a16="http://schemas.microsoft.com/office/drawing/2014/main" id="{B3BE9A94-9D1B-8EDF-0948-B69751F8D116}"/>
              </a:ext>
            </a:extLst>
          </xdr:cNvPr>
          <xdr:cNvGrpSpPr/>
        </xdr:nvGrpSpPr>
        <xdr:grpSpPr>
          <a:xfrm>
            <a:off x="9951720" y="1932940"/>
            <a:ext cx="1354174" cy="244800"/>
            <a:chOff x="8488680" y="1973580"/>
            <a:chExt cx="1354174" cy="244800"/>
          </a:xfrm>
        </xdr:grpSpPr>
        <xdr:sp macro="" textlink="Calculs!K4">
          <xdr:nvSpPr>
            <xdr:cNvPr id="54" name="Rectangle : coins arrondis 53">
              <a:extLst>
                <a:ext uri="{FF2B5EF4-FFF2-40B4-BE49-F238E27FC236}">
                  <a16:creationId xmlns:a16="http://schemas.microsoft.com/office/drawing/2014/main" id="{A463B31C-401C-CAD5-3DA8-F200DC83354A}"/>
                </a:ext>
              </a:extLst>
            </xdr:cNvPr>
            <xdr:cNvSpPr/>
          </xdr:nvSpPr>
          <xdr:spPr>
            <a:xfrm>
              <a:off x="8488680" y="197358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57A92E47-9AF3-49AC-A770-3285F0D7E1EB}" type="TxLink">
                <a:rPr lang="en-US" sz="1100" b="1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2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6">
          <xdr:nvSpPr>
            <xdr:cNvPr id="55" name="Rectangle : coins arrondis 54">
              <a:extLst>
                <a:ext uri="{FF2B5EF4-FFF2-40B4-BE49-F238E27FC236}">
                  <a16:creationId xmlns:a16="http://schemas.microsoft.com/office/drawing/2014/main" id="{FABEECAC-463C-1DD4-6230-E9C27B07763E}"/>
                </a:ext>
              </a:extLst>
            </xdr:cNvPr>
            <xdr:cNvSpPr/>
          </xdr:nvSpPr>
          <xdr:spPr>
            <a:xfrm>
              <a:off x="8724899" y="197358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0A347DD6-2910-4C4C-9AB5-425AFDB89352}" type="TxLink">
                <a:rPr lang="en-US" sz="1100" b="0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retard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43" name="Groupe 42">
            <a:extLst>
              <a:ext uri="{FF2B5EF4-FFF2-40B4-BE49-F238E27FC236}">
                <a16:creationId xmlns:a16="http://schemas.microsoft.com/office/drawing/2014/main" id="{6E539801-D465-689B-F560-7A642735C1E7}"/>
              </a:ext>
            </a:extLst>
          </xdr:cNvPr>
          <xdr:cNvGrpSpPr/>
        </xdr:nvGrpSpPr>
        <xdr:grpSpPr>
          <a:xfrm>
            <a:off x="9951720" y="2209800"/>
            <a:ext cx="1354173" cy="244800"/>
            <a:chOff x="8481060" y="2225040"/>
            <a:chExt cx="1354173" cy="244800"/>
          </a:xfrm>
        </xdr:grpSpPr>
        <xdr:sp macro="" textlink="Calculs!L4">
          <xdr:nvSpPr>
            <xdr:cNvPr id="52" name="Rectangle : coins arrondis 51">
              <a:extLst>
                <a:ext uri="{FF2B5EF4-FFF2-40B4-BE49-F238E27FC236}">
                  <a16:creationId xmlns:a16="http://schemas.microsoft.com/office/drawing/2014/main" id="{6EFBE5DE-3DE5-B7B5-4536-E01C56308440}"/>
                </a:ext>
              </a:extLst>
            </xdr:cNvPr>
            <xdr:cNvSpPr/>
          </xdr:nvSpPr>
          <xdr:spPr>
            <a:xfrm>
              <a:off x="8481060" y="22250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7165515F-B482-494C-B213-40DD34D79F56}" type="TxLink">
                <a:rPr lang="en-US" sz="1100" b="1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1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7">
          <xdr:nvSpPr>
            <xdr:cNvPr id="53" name="Rectangle : coins arrondis 52">
              <a:extLst>
                <a:ext uri="{FF2B5EF4-FFF2-40B4-BE49-F238E27FC236}">
                  <a16:creationId xmlns:a16="http://schemas.microsoft.com/office/drawing/2014/main" id="{B0D4682D-FF27-FCCD-C173-34E88777B089}"/>
                </a:ext>
              </a:extLst>
            </xdr:cNvPr>
            <xdr:cNvSpPr/>
          </xdr:nvSpPr>
          <xdr:spPr>
            <a:xfrm>
              <a:off x="8717279" y="2225040"/>
              <a:ext cx="1117954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1BF887D-1D99-4E5D-A96B-66AA3944F250}" type="TxLink">
                <a:rPr lang="en-US" sz="1100" b="0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Terminée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</xdr:grpSp>
    <xdr:clientData/>
  </xdr:twoCellAnchor>
  <xdr:twoCellAnchor>
    <xdr:from>
      <xdr:col>2</xdr:col>
      <xdr:colOff>320040</xdr:colOff>
      <xdr:row>3</xdr:row>
      <xdr:rowOff>166345</xdr:rowOff>
    </xdr:from>
    <xdr:to>
      <xdr:col>4</xdr:col>
      <xdr:colOff>163772</xdr:colOff>
      <xdr:row>10</xdr:row>
      <xdr:rowOff>57361</xdr:rowOff>
    </xdr:to>
    <xdr:grpSp>
      <xdr:nvGrpSpPr>
        <xdr:cNvPr id="60" name="Groupe 59">
          <a:extLst>
            <a:ext uri="{FF2B5EF4-FFF2-40B4-BE49-F238E27FC236}">
              <a16:creationId xmlns:a16="http://schemas.microsoft.com/office/drawing/2014/main" id="{937FC1E0-FF56-49A3-90F3-FFD320A9C34A}"/>
            </a:ext>
          </a:extLst>
        </xdr:cNvPr>
        <xdr:cNvGrpSpPr/>
      </xdr:nvGrpSpPr>
      <xdr:grpSpPr>
        <a:xfrm>
          <a:off x="1897828" y="1313827"/>
          <a:ext cx="1358768" cy="1146075"/>
          <a:chOff x="9951720" y="1310640"/>
          <a:chExt cx="1354175" cy="1203960"/>
        </a:xfrm>
      </xdr:grpSpPr>
      <xdr:sp macro="" textlink="">
        <xdr:nvSpPr>
          <xdr:cNvPr id="61" name="Rectangle : coins arrondis 60">
            <a:extLst>
              <a:ext uri="{FF2B5EF4-FFF2-40B4-BE49-F238E27FC236}">
                <a16:creationId xmlns:a16="http://schemas.microsoft.com/office/drawing/2014/main" id="{6857C4F8-DC7F-D5EF-B36C-C7CEBC0E40F1}"/>
              </a:ext>
            </a:extLst>
          </xdr:cNvPr>
          <xdr:cNvSpPr/>
        </xdr:nvSpPr>
        <xdr:spPr>
          <a:xfrm>
            <a:off x="9959340" y="1310640"/>
            <a:ext cx="1295400" cy="1203960"/>
          </a:xfrm>
          <a:prstGeom prst="roundRect">
            <a:avLst/>
          </a:prstGeom>
          <a:noFill/>
          <a:ln w="12700">
            <a:solidFill>
              <a:srgbClr val="7030A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grpSp>
        <xdr:nvGrpSpPr>
          <xdr:cNvPr id="62" name="Groupe 61">
            <a:extLst>
              <a:ext uri="{FF2B5EF4-FFF2-40B4-BE49-F238E27FC236}">
                <a16:creationId xmlns:a16="http://schemas.microsoft.com/office/drawing/2014/main" id="{2CA13A08-665E-C4E0-A2F0-04700E0D4811}"/>
              </a:ext>
            </a:extLst>
          </xdr:cNvPr>
          <xdr:cNvGrpSpPr/>
        </xdr:nvGrpSpPr>
        <xdr:grpSpPr>
          <a:xfrm>
            <a:off x="9951720" y="1379220"/>
            <a:ext cx="1354175" cy="247828"/>
            <a:chOff x="8488680" y="1386840"/>
            <a:chExt cx="1354175" cy="247828"/>
          </a:xfrm>
        </xdr:grpSpPr>
        <xdr:sp macro="" textlink="Calculs!I6">
          <xdr:nvSpPr>
            <xdr:cNvPr id="72" name="Rectangle : coins arrondis 71">
              <a:extLst>
                <a:ext uri="{FF2B5EF4-FFF2-40B4-BE49-F238E27FC236}">
                  <a16:creationId xmlns:a16="http://schemas.microsoft.com/office/drawing/2014/main" id="{8F4CD116-11CE-5FED-CE4A-376436515153}"/>
                </a:ext>
              </a:extLst>
            </xdr:cNvPr>
            <xdr:cNvSpPr/>
          </xdr:nvSpPr>
          <xdr:spPr>
            <a:xfrm>
              <a:off x="8488680" y="13868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F057D3FB-5E65-44F6-B168-927618F02D19}" type="TxLink">
                <a:rPr lang="en-US" sz="1100" b="1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4">
          <xdr:nvSpPr>
            <xdr:cNvPr id="73" name="Rectangle : coins arrondis 72">
              <a:extLst>
                <a:ext uri="{FF2B5EF4-FFF2-40B4-BE49-F238E27FC236}">
                  <a16:creationId xmlns:a16="http://schemas.microsoft.com/office/drawing/2014/main" id="{24F90011-82C8-8B92-5B80-CA1F9B16DEA8}"/>
                </a:ext>
              </a:extLst>
            </xdr:cNvPr>
            <xdr:cNvSpPr/>
          </xdr:nvSpPr>
          <xdr:spPr>
            <a:xfrm>
              <a:off x="8724900" y="1386840"/>
              <a:ext cx="1117955" cy="247828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5F343998-10BC-4145-ABF3-F0A68AD2B123}" type="TxLink">
                <a:rPr lang="en-US" sz="1100" b="0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Non-démarrée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63" name="Groupe 62">
            <a:extLst>
              <a:ext uri="{FF2B5EF4-FFF2-40B4-BE49-F238E27FC236}">
                <a16:creationId xmlns:a16="http://schemas.microsoft.com/office/drawing/2014/main" id="{1C80099A-965B-2B36-AF4B-D387066BB6E3}"/>
              </a:ext>
            </a:extLst>
          </xdr:cNvPr>
          <xdr:cNvGrpSpPr/>
        </xdr:nvGrpSpPr>
        <xdr:grpSpPr>
          <a:xfrm>
            <a:off x="9951720" y="1656080"/>
            <a:ext cx="1354174" cy="244800"/>
            <a:chOff x="8488680" y="1684020"/>
            <a:chExt cx="1354174" cy="244800"/>
          </a:xfrm>
        </xdr:grpSpPr>
        <xdr:sp macro="" textlink="Calculs!J6">
          <xdr:nvSpPr>
            <xdr:cNvPr id="70" name="Rectangle : coins arrondis 69">
              <a:extLst>
                <a:ext uri="{FF2B5EF4-FFF2-40B4-BE49-F238E27FC236}">
                  <a16:creationId xmlns:a16="http://schemas.microsoft.com/office/drawing/2014/main" id="{358769F1-5ACC-4839-A781-BB2B69BF1B48}"/>
                </a:ext>
              </a:extLst>
            </xdr:cNvPr>
            <xdr:cNvSpPr/>
          </xdr:nvSpPr>
          <xdr:spPr>
            <a:xfrm>
              <a:off x="8488680" y="168402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DA8D7E19-091B-4F38-B7F4-8019EB9BF4DE}" type="TxLink">
                <a:rPr lang="en-US" sz="1100" b="1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5">
          <xdr:nvSpPr>
            <xdr:cNvPr id="71" name="Rectangle : coins arrondis 70">
              <a:extLst>
                <a:ext uri="{FF2B5EF4-FFF2-40B4-BE49-F238E27FC236}">
                  <a16:creationId xmlns:a16="http://schemas.microsoft.com/office/drawing/2014/main" id="{C2BF19C9-A521-C6AA-1C51-92D0F813CFF4}"/>
                </a:ext>
              </a:extLst>
            </xdr:cNvPr>
            <xdr:cNvSpPr/>
          </xdr:nvSpPr>
          <xdr:spPr>
            <a:xfrm>
              <a:off x="8724899" y="168402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3646869-5963-48BF-9DDC-77D0C7B01C27}" type="TxLink">
                <a:rPr lang="en-US" sz="1100" b="0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cours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64" name="Groupe 63">
            <a:extLst>
              <a:ext uri="{FF2B5EF4-FFF2-40B4-BE49-F238E27FC236}">
                <a16:creationId xmlns:a16="http://schemas.microsoft.com/office/drawing/2014/main" id="{CD461B88-6E8D-8ED3-5AA0-A3DA4B60CC4E}"/>
              </a:ext>
            </a:extLst>
          </xdr:cNvPr>
          <xdr:cNvGrpSpPr/>
        </xdr:nvGrpSpPr>
        <xdr:grpSpPr>
          <a:xfrm>
            <a:off x="9951720" y="1932940"/>
            <a:ext cx="1354175" cy="244800"/>
            <a:chOff x="8488680" y="1973580"/>
            <a:chExt cx="1354175" cy="244800"/>
          </a:xfrm>
        </xdr:grpSpPr>
        <xdr:sp macro="" textlink="Calculs!K6">
          <xdr:nvSpPr>
            <xdr:cNvPr id="68" name="Rectangle : coins arrondis 67">
              <a:extLst>
                <a:ext uri="{FF2B5EF4-FFF2-40B4-BE49-F238E27FC236}">
                  <a16:creationId xmlns:a16="http://schemas.microsoft.com/office/drawing/2014/main" id="{BDBB299A-74C5-43F6-F862-B08F111DE912}"/>
                </a:ext>
              </a:extLst>
            </xdr:cNvPr>
            <xdr:cNvSpPr/>
          </xdr:nvSpPr>
          <xdr:spPr>
            <a:xfrm>
              <a:off x="8488680" y="197358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E6CB5FA0-9AE9-49CB-B559-BD5AAD48AAA7}" type="TxLink">
                <a:rPr lang="en-US" sz="1100" b="1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6">
          <xdr:nvSpPr>
            <xdr:cNvPr id="69" name="Rectangle : coins arrondis 68">
              <a:extLst>
                <a:ext uri="{FF2B5EF4-FFF2-40B4-BE49-F238E27FC236}">
                  <a16:creationId xmlns:a16="http://schemas.microsoft.com/office/drawing/2014/main" id="{6F382669-AE32-4A83-AA4E-E42CA8D5B67F}"/>
                </a:ext>
              </a:extLst>
            </xdr:cNvPr>
            <xdr:cNvSpPr/>
          </xdr:nvSpPr>
          <xdr:spPr>
            <a:xfrm>
              <a:off x="8724900" y="197358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0A347DD6-2910-4C4C-9AB5-425AFDB89352}" type="TxLink">
                <a:rPr lang="en-US" sz="1100" b="0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retard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65" name="Groupe 64">
            <a:extLst>
              <a:ext uri="{FF2B5EF4-FFF2-40B4-BE49-F238E27FC236}">
                <a16:creationId xmlns:a16="http://schemas.microsoft.com/office/drawing/2014/main" id="{A99118C3-7911-3C68-37E4-69AE7FEAD67A}"/>
              </a:ext>
            </a:extLst>
          </xdr:cNvPr>
          <xdr:cNvGrpSpPr/>
        </xdr:nvGrpSpPr>
        <xdr:grpSpPr>
          <a:xfrm>
            <a:off x="9951720" y="2209800"/>
            <a:ext cx="1354174" cy="244800"/>
            <a:chOff x="8481060" y="2225040"/>
            <a:chExt cx="1354174" cy="244800"/>
          </a:xfrm>
        </xdr:grpSpPr>
        <xdr:sp macro="" textlink="Calculs!L6">
          <xdr:nvSpPr>
            <xdr:cNvPr id="66" name="Rectangle : coins arrondis 65">
              <a:extLst>
                <a:ext uri="{FF2B5EF4-FFF2-40B4-BE49-F238E27FC236}">
                  <a16:creationId xmlns:a16="http://schemas.microsoft.com/office/drawing/2014/main" id="{D030C8CF-1A6E-B7C1-E50E-D5A8B5C25FDC}"/>
                </a:ext>
              </a:extLst>
            </xdr:cNvPr>
            <xdr:cNvSpPr/>
          </xdr:nvSpPr>
          <xdr:spPr>
            <a:xfrm>
              <a:off x="8481060" y="22250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9B6E4209-2F0A-4DFC-9BEF-FD171B1C1ACE}" type="TxLink">
                <a:rPr lang="en-US" sz="1100" b="1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1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7">
          <xdr:nvSpPr>
            <xdr:cNvPr id="67" name="Rectangle : coins arrondis 66">
              <a:extLst>
                <a:ext uri="{FF2B5EF4-FFF2-40B4-BE49-F238E27FC236}">
                  <a16:creationId xmlns:a16="http://schemas.microsoft.com/office/drawing/2014/main" id="{4CF44B3C-F8CE-0D0B-0A8C-3059D6CACC80}"/>
                </a:ext>
              </a:extLst>
            </xdr:cNvPr>
            <xdr:cNvSpPr/>
          </xdr:nvSpPr>
          <xdr:spPr>
            <a:xfrm>
              <a:off x="8717280" y="2225040"/>
              <a:ext cx="1117954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1BF887D-1D99-4E5D-A96B-66AA3944F250}" type="TxLink">
                <a:rPr lang="en-US" sz="1100" b="0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Terminée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</xdr:grpSp>
    <xdr:clientData/>
  </xdr:twoCellAnchor>
  <xdr:twoCellAnchor>
    <xdr:from>
      <xdr:col>2</xdr:col>
      <xdr:colOff>320040</xdr:colOff>
      <xdr:row>12</xdr:row>
      <xdr:rowOff>20960</xdr:rowOff>
    </xdr:from>
    <xdr:to>
      <xdr:col>4</xdr:col>
      <xdr:colOff>163772</xdr:colOff>
      <xdr:row>18</xdr:row>
      <xdr:rowOff>102476</xdr:rowOff>
    </xdr:to>
    <xdr:grpSp>
      <xdr:nvGrpSpPr>
        <xdr:cNvPr id="74" name="Groupe 73">
          <a:extLst>
            <a:ext uri="{FF2B5EF4-FFF2-40B4-BE49-F238E27FC236}">
              <a16:creationId xmlns:a16="http://schemas.microsoft.com/office/drawing/2014/main" id="{3642D2B4-C443-45E9-84E7-F6F417B665A2}"/>
            </a:ext>
          </a:extLst>
        </xdr:cNvPr>
        <xdr:cNvGrpSpPr/>
      </xdr:nvGrpSpPr>
      <xdr:grpSpPr>
        <a:xfrm>
          <a:off x="1897828" y="2782089"/>
          <a:ext cx="1358768" cy="1157281"/>
          <a:chOff x="9951720" y="1310640"/>
          <a:chExt cx="1354175" cy="1203960"/>
        </a:xfrm>
      </xdr:grpSpPr>
      <xdr:sp macro="" textlink="">
        <xdr:nvSpPr>
          <xdr:cNvPr id="75" name="Rectangle : coins arrondis 74">
            <a:extLst>
              <a:ext uri="{FF2B5EF4-FFF2-40B4-BE49-F238E27FC236}">
                <a16:creationId xmlns:a16="http://schemas.microsoft.com/office/drawing/2014/main" id="{F7D93C81-DC22-2070-3560-7A5E1C3A6FD2}"/>
              </a:ext>
            </a:extLst>
          </xdr:cNvPr>
          <xdr:cNvSpPr/>
        </xdr:nvSpPr>
        <xdr:spPr>
          <a:xfrm>
            <a:off x="9959340" y="1310640"/>
            <a:ext cx="1295400" cy="1203960"/>
          </a:xfrm>
          <a:prstGeom prst="roundRect">
            <a:avLst/>
          </a:prstGeom>
          <a:noFill/>
          <a:ln w="12700">
            <a:solidFill>
              <a:srgbClr val="00B05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grpSp>
        <xdr:nvGrpSpPr>
          <xdr:cNvPr id="76" name="Groupe 75">
            <a:extLst>
              <a:ext uri="{FF2B5EF4-FFF2-40B4-BE49-F238E27FC236}">
                <a16:creationId xmlns:a16="http://schemas.microsoft.com/office/drawing/2014/main" id="{1AEB757E-081D-FB25-E141-A6272D35AC94}"/>
              </a:ext>
            </a:extLst>
          </xdr:cNvPr>
          <xdr:cNvGrpSpPr/>
        </xdr:nvGrpSpPr>
        <xdr:grpSpPr>
          <a:xfrm>
            <a:off x="9951720" y="1379220"/>
            <a:ext cx="1354175" cy="244800"/>
            <a:chOff x="8488680" y="1386840"/>
            <a:chExt cx="1354175" cy="244800"/>
          </a:xfrm>
        </xdr:grpSpPr>
        <xdr:sp macro="" textlink="Calculs!I5">
          <xdr:nvSpPr>
            <xdr:cNvPr id="86" name="Rectangle : coins arrondis 85">
              <a:extLst>
                <a:ext uri="{FF2B5EF4-FFF2-40B4-BE49-F238E27FC236}">
                  <a16:creationId xmlns:a16="http://schemas.microsoft.com/office/drawing/2014/main" id="{3CFCA2B2-0018-62D9-9376-E1E0734382C8}"/>
                </a:ext>
              </a:extLst>
            </xdr:cNvPr>
            <xdr:cNvSpPr/>
          </xdr:nvSpPr>
          <xdr:spPr>
            <a:xfrm>
              <a:off x="8488680" y="13868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981A6EFE-5C86-4079-9541-DC2E5B9B166D}" type="TxLink">
                <a:rPr lang="en-US" sz="1100" b="1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4">
          <xdr:nvSpPr>
            <xdr:cNvPr id="87" name="Rectangle : coins arrondis 86">
              <a:extLst>
                <a:ext uri="{FF2B5EF4-FFF2-40B4-BE49-F238E27FC236}">
                  <a16:creationId xmlns:a16="http://schemas.microsoft.com/office/drawing/2014/main" id="{1C677270-D05B-8783-A7B0-D9CBD00F39C3}"/>
                </a:ext>
              </a:extLst>
            </xdr:cNvPr>
            <xdr:cNvSpPr/>
          </xdr:nvSpPr>
          <xdr:spPr>
            <a:xfrm>
              <a:off x="8724900" y="138684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5F343998-10BC-4145-ABF3-F0A68AD2B123}" type="TxLink">
                <a:rPr lang="en-US" sz="1100" b="0" i="0" u="none" strike="noStrike">
                  <a:solidFill>
                    <a:srgbClr val="0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Non-démarrée</a:t>
              </a:fld>
              <a:endParaRPr lang="fr-FR" sz="1600" b="1" i="0" u="none" strike="noStrike">
                <a:solidFill>
                  <a:srgbClr val="0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77" name="Groupe 76">
            <a:extLst>
              <a:ext uri="{FF2B5EF4-FFF2-40B4-BE49-F238E27FC236}">
                <a16:creationId xmlns:a16="http://schemas.microsoft.com/office/drawing/2014/main" id="{56CA9D61-4F54-16E6-0422-FCE3BF80823A}"/>
              </a:ext>
            </a:extLst>
          </xdr:cNvPr>
          <xdr:cNvGrpSpPr/>
        </xdr:nvGrpSpPr>
        <xdr:grpSpPr>
          <a:xfrm>
            <a:off x="9951720" y="1656080"/>
            <a:ext cx="1354174" cy="244800"/>
            <a:chOff x="8488680" y="1684020"/>
            <a:chExt cx="1354174" cy="244800"/>
          </a:xfrm>
        </xdr:grpSpPr>
        <xdr:sp macro="" textlink="Calculs!J5">
          <xdr:nvSpPr>
            <xdr:cNvPr id="84" name="Rectangle : coins arrondis 83">
              <a:extLst>
                <a:ext uri="{FF2B5EF4-FFF2-40B4-BE49-F238E27FC236}">
                  <a16:creationId xmlns:a16="http://schemas.microsoft.com/office/drawing/2014/main" id="{83C9A89F-66C1-0D0F-8BA6-0362405B4CBA}"/>
                </a:ext>
              </a:extLst>
            </xdr:cNvPr>
            <xdr:cNvSpPr/>
          </xdr:nvSpPr>
          <xdr:spPr>
            <a:xfrm>
              <a:off x="8488680" y="168402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21675A70-A4DE-439D-ADB0-7676489A43F4}" type="TxLink">
                <a:rPr lang="en-US" sz="1100" b="1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0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5">
          <xdr:nvSpPr>
            <xdr:cNvPr id="85" name="Rectangle : coins arrondis 84">
              <a:extLst>
                <a:ext uri="{FF2B5EF4-FFF2-40B4-BE49-F238E27FC236}">
                  <a16:creationId xmlns:a16="http://schemas.microsoft.com/office/drawing/2014/main" id="{25D53CDC-CA79-4A5B-D398-E9C2DAF7D90D}"/>
                </a:ext>
              </a:extLst>
            </xdr:cNvPr>
            <xdr:cNvSpPr/>
          </xdr:nvSpPr>
          <xdr:spPr>
            <a:xfrm>
              <a:off x="8724899" y="168402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3646869-5963-48BF-9DDC-77D0C7B01C27}" type="TxLink">
                <a:rPr lang="en-US" sz="1100" b="0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cours</a:t>
              </a:fld>
              <a:endParaRPr lang="fr-FR" sz="1600" b="1" i="0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78" name="Groupe 77">
            <a:extLst>
              <a:ext uri="{FF2B5EF4-FFF2-40B4-BE49-F238E27FC236}">
                <a16:creationId xmlns:a16="http://schemas.microsoft.com/office/drawing/2014/main" id="{E413AA67-2E66-33E1-989F-37468DDB4558}"/>
              </a:ext>
            </a:extLst>
          </xdr:cNvPr>
          <xdr:cNvGrpSpPr/>
        </xdr:nvGrpSpPr>
        <xdr:grpSpPr>
          <a:xfrm>
            <a:off x="9951720" y="1932940"/>
            <a:ext cx="1354174" cy="244800"/>
            <a:chOff x="8488680" y="1973580"/>
            <a:chExt cx="1354174" cy="244800"/>
          </a:xfrm>
        </xdr:grpSpPr>
        <xdr:sp macro="" textlink="Calculs!K5">
          <xdr:nvSpPr>
            <xdr:cNvPr id="82" name="Rectangle : coins arrondis 81">
              <a:extLst>
                <a:ext uri="{FF2B5EF4-FFF2-40B4-BE49-F238E27FC236}">
                  <a16:creationId xmlns:a16="http://schemas.microsoft.com/office/drawing/2014/main" id="{18E03BF9-E881-B1C6-4F84-5547D1328892}"/>
                </a:ext>
              </a:extLst>
            </xdr:cNvPr>
            <xdr:cNvSpPr/>
          </xdr:nvSpPr>
          <xdr:spPr>
            <a:xfrm>
              <a:off x="8488680" y="197358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7112B7B3-478E-4452-BAAD-300BA645911B}" type="TxLink">
                <a:rPr lang="en-US" sz="1100" b="1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1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6">
          <xdr:nvSpPr>
            <xdr:cNvPr id="83" name="Rectangle : coins arrondis 82">
              <a:extLst>
                <a:ext uri="{FF2B5EF4-FFF2-40B4-BE49-F238E27FC236}">
                  <a16:creationId xmlns:a16="http://schemas.microsoft.com/office/drawing/2014/main" id="{4C8F27AE-930F-201F-9C8C-579DA28350FC}"/>
                </a:ext>
              </a:extLst>
            </xdr:cNvPr>
            <xdr:cNvSpPr/>
          </xdr:nvSpPr>
          <xdr:spPr>
            <a:xfrm>
              <a:off x="8724900" y="1973580"/>
              <a:ext cx="1117954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0A347DD6-2910-4C4C-9AB5-425AFDB89352}" type="TxLink">
                <a:rPr lang="en-US" sz="1100" b="0" i="0" u="none" strike="noStrike">
                  <a:solidFill>
                    <a:srgbClr val="C0000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En retard</a:t>
              </a:fld>
              <a:endParaRPr lang="fr-FR" sz="1600" b="1" i="0" u="none" strike="noStrike">
                <a:solidFill>
                  <a:srgbClr val="C0000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79" name="Groupe 78">
            <a:extLst>
              <a:ext uri="{FF2B5EF4-FFF2-40B4-BE49-F238E27FC236}">
                <a16:creationId xmlns:a16="http://schemas.microsoft.com/office/drawing/2014/main" id="{C57F4B42-4FB7-4AC6-75D8-9015EF2B5081}"/>
              </a:ext>
            </a:extLst>
          </xdr:cNvPr>
          <xdr:cNvGrpSpPr/>
        </xdr:nvGrpSpPr>
        <xdr:grpSpPr>
          <a:xfrm>
            <a:off x="9951720" y="2209800"/>
            <a:ext cx="1354175" cy="244800"/>
            <a:chOff x="8481060" y="2225040"/>
            <a:chExt cx="1354175" cy="244800"/>
          </a:xfrm>
        </xdr:grpSpPr>
        <xdr:sp macro="" textlink="Calculs!L5">
          <xdr:nvSpPr>
            <xdr:cNvPr id="80" name="Rectangle : coins arrondis 79">
              <a:extLst>
                <a:ext uri="{FF2B5EF4-FFF2-40B4-BE49-F238E27FC236}">
                  <a16:creationId xmlns:a16="http://schemas.microsoft.com/office/drawing/2014/main" id="{440F24F0-CE9C-3669-95C7-2BCD72D8D59F}"/>
                </a:ext>
              </a:extLst>
            </xdr:cNvPr>
            <xdr:cNvSpPr/>
          </xdr:nvSpPr>
          <xdr:spPr>
            <a:xfrm>
              <a:off x="8481060" y="2225040"/>
              <a:ext cx="441960" cy="24384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867935B4-E013-4BF0-8E31-8F53C46AA19F}" type="TxLink">
                <a:rPr lang="en-US" sz="1100" b="1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1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  <xdr:sp macro="" textlink="Listes!D7">
          <xdr:nvSpPr>
            <xdr:cNvPr id="81" name="Rectangle : coins arrondis 80">
              <a:extLst>
                <a:ext uri="{FF2B5EF4-FFF2-40B4-BE49-F238E27FC236}">
                  <a16:creationId xmlns:a16="http://schemas.microsoft.com/office/drawing/2014/main" id="{D8C50F8A-3993-EF3D-B1FC-7FA1642743B4}"/>
                </a:ext>
              </a:extLst>
            </xdr:cNvPr>
            <xdr:cNvSpPr/>
          </xdr:nvSpPr>
          <xdr:spPr>
            <a:xfrm>
              <a:off x="8717280" y="2225040"/>
              <a:ext cx="1117955" cy="244800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fld id="{31BF887D-1D99-4E5D-A96B-66AA3944F250}" type="TxLink">
                <a:rPr lang="en-US" sz="1100" b="0" i="0" u="none" strike="noStrike">
                  <a:solidFill>
                    <a:srgbClr val="00B05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Terminée</a:t>
              </a:fld>
              <a:endParaRPr lang="fr-FR" sz="1600" b="1" i="0" u="none" strike="noStrike">
                <a:solidFill>
                  <a:srgbClr val="00B05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</xdr:grpSp>
    <xdr:clientData/>
  </xdr:twoCellAnchor>
  <xdr:twoCellAnchor>
    <xdr:from>
      <xdr:col>8</xdr:col>
      <xdr:colOff>136016</xdr:colOff>
      <xdr:row>3</xdr:row>
      <xdr:rowOff>170501</xdr:rowOff>
    </xdr:from>
    <xdr:to>
      <xdr:col>12</xdr:col>
      <xdr:colOff>20630</xdr:colOff>
      <xdr:row>10</xdr:row>
      <xdr:rowOff>61517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F808575F-4165-9104-1787-2BB2D068B72E}"/>
            </a:ext>
          </a:extLst>
        </xdr:cNvPr>
        <xdr:cNvSpPr/>
      </xdr:nvSpPr>
      <xdr:spPr>
        <a:xfrm>
          <a:off x="6172485" y="1349220"/>
          <a:ext cx="2944520" cy="1224516"/>
        </a:xfrm>
        <a:prstGeom prst="roundRect">
          <a:avLst/>
        </a:prstGeom>
        <a:noFill/>
        <a:ln>
          <a:solidFill>
            <a:srgbClr val="00FFFF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165672</xdr:colOff>
      <xdr:row>3</xdr:row>
      <xdr:rowOff>0</xdr:rowOff>
    </xdr:from>
    <xdr:to>
      <xdr:col>10</xdr:col>
      <xdr:colOff>105624</xdr:colOff>
      <xdr:row>19</xdr:row>
      <xdr:rowOff>129541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A283088-DAB1-3465-7FDC-90F749047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800" b="95600" l="2626" r="96162">
                      <a14:foregroundMark x1="40404" y1="10800" x2="22828" y2="52800"/>
                      <a14:foregroundMark x1="22828" y1="52800" x2="39596" y2="75200"/>
                      <a14:foregroundMark x1="39596" y1="75200" x2="58788" y2="80800"/>
                      <a14:foregroundMark x1="65859" y1="66000" x2="91111" y2="62400"/>
                      <a14:foregroundMark x1="91111" y1="62400" x2="94141" y2="42600"/>
                      <a14:foregroundMark x1="94141" y1="42600" x2="93939" y2="41400"/>
                      <a14:foregroundMark x1="66667" y1="9800" x2="41212" y2="4800"/>
                      <a14:foregroundMark x1="41212" y1="4800" x2="37374" y2="5800"/>
                      <a14:foregroundMark x1="7879" y1="31800" x2="4242" y2="48600"/>
                      <a14:foregroundMark x1="4242" y1="48600" x2="24848" y2="78200"/>
                      <a14:foregroundMark x1="24848" y1="78200" x2="38788" y2="86800"/>
                      <a14:foregroundMark x1="38788" y1="86800" x2="45253" y2="88600"/>
                      <a14:foregroundMark x1="20202" y1="55200" x2="43838" y2="54400"/>
                      <a14:foregroundMark x1="68889" y1="60800" x2="69495" y2="70200"/>
                      <a14:foregroundMark x1="67071" y1="68200" x2="69899" y2="29000"/>
                      <a14:foregroundMark x1="76566" y1="28800" x2="61616" y2="30200"/>
                      <a14:foregroundMark x1="18182" y1="52000" x2="43434" y2="77400"/>
                      <a14:foregroundMark x1="48687" y1="53600" x2="31313" y2="83200"/>
                      <a14:foregroundMark x1="4242" y1="54800" x2="26869" y2="83600"/>
                      <a14:foregroundMark x1="26869" y1="83600" x2="61616" y2="93000"/>
                      <a14:foregroundMark x1="38990" y1="91400" x2="9697" y2="63200"/>
                      <a14:foregroundMark x1="16768" y1="55600" x2="33535" y2="75800"/>
                      <a14:foregroundMark x1="47273" y1="68600" x2="47273" y2="68600"/>
                      <a14:foregroundMark x1="42222" y1="61400" x2="47071" y2="77000"/>
                      <a14:foregroundMark x1="46263" y1="94000" x2="19596" y2="78600"/>
                      <a14:foregroundMark x1="19596" y1="78600" x2="9293" y2="66800"/>
                      <a14:foregroundMark x1="9293" y1="66800" x2="9293" y2="66800"/>
                      <a14:foregroundMark x1="10505" y1="70200" x2="22626" y2="83200"/>
                      <a14:foregroundMark x1="22626" y1="83200" x2="30505" y2="88000"/>
                      <a14:foregroundMark x1="35960" y1="67400" x2="33939" y2="61000"/>
                      <a14:foregroundMark x1="61414" y1="28000" x2="74949" y2="32200"/>
                      <a14:foregroundMark x1="80404" y1="31200" x2="80404" y2="31200"/>
                      <a14:foregroundMark x1="77576" y1="31200" x2="85051" y2="40400"/>
                      <a14:foregroundMark x1="78990" y1="66400" x2="50707" y2="70200"/>
                      <a14:foregroundMark x1="95152" y1="46600" x2="96162" y2="50400"/>
                      <a14:foregroundMark x1="59596" y1="31200" x2="59596" y2="31200"/>
                      <a14:foregroundMark x1="63232" y1="30000" x2="59192" y2="36600"/>
                      <a14:foregroundMark x1="68889" y1="63200" x2="63636" y2="66600"/>
                      <a14:foregroundMark x1="42222" y1="94600" x2="43838" y2="95600"/>
                      <a14:foregroundMark x1="2626" y1="50800" x2="2626" y2="50800"/>
                    </a14:backgroundRemoval>
                  </a14:imgEffect>
                  <a14:imgEffect>
                    <a14:sharpenSoften amount="25000"/>
                  </a14:imgEffect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678141" y="1178719"/>
          <a:ext cx="2987952" cy="3177541"/>
        </a:xfrm>
        <a:prstGeom prst="rect">
          <a:avLst/>
        </a:prstGeom>
      </xdr:spPr>
    </xdr:pic>
    <xdr:clientData/>
  </xdr:twoCellAnchor>
  <xdr:twoCellAnchor>
    <xdr:from>
      <xdr:col>9</xdr:col>
      <xdr:colOff>676966</xdr:colOff>
      <xdr:row>4</xdr:row>
      <xdr:rowOff>121974</xdr:rowOff>
    </xdr:from>
    <xdr:to>
      <xdr:col>12</xdr:col>
      <xdr:colOff>94243</xdr:colOff>
      <xdr:row>9</xdr:row>
      <xdr:rowOff>107236</xdr:rowOff>
    </xdr:to>
    <xdr:grpSp>
      <xdr:nvGrpSpPr>
        <xdr:cNvPr id="125" name="Groupe 124">
          <a:extLst>
            <a:ext uri="{FF2B5EF4-FFF2-40B4-BE49-F238E27FC236}">
              <a16:creationId xmlns:a16="http://schemas.microsoft.com/office/drawing/2014/main" id="{0676C40D-AE8A-C6E3-E887-D4BA8B4C3C32}"/>
            </a:ext>
          </a:extLst>
        </xdr:cNvPr>
        <xdr:cNvGrpSpPr/>
      </xdr:nvGrpSpPr>
      <xdr:grpSpPr>
        <a:xfrm>
          <a:off x="7714260" y="1448750"/>
          <a:ext cx="1783959" cy="881733"/>
          <a:chOff x="7478937" y="1477886"/>
          <a:chExt cx="1714482" cy="937762"/>
        </a:xfrm>
      </xdr:grpSpPr>
      <xdr:sp macro="" textlink="Calculs!D3">
        <xdr:nvSpPr>
          <xdr:cNvPr id="45" name="Rectangle : coins arrondis 44">
            <a:extLst>
              <a:ext uri="{FF2B5EF4-FFF2-40B4-BE49-F238E27FC236}">
                <a16:creationId xmlns:a16="http://schemas.microsoft.com/office/drawing/2014/main" id="{A0F1F4E4-2EDD-49AA-8942-127866A9B3FC}"/>
              </a:ext>
            </a:extLst>
          </xdr:cNvPr>
          <xdr:cNvSpPr/>
        </xdr:nvSpPr>
        <xdr:spPr>
          <a:xfrm>
            <a:off x="7567237" y="1477886"/>
            <a:ext cx="1559958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7B30E39-585B-4DC8-8396-17A5E303155A}" type="TxLink">
              <a:rPr lang="en-US" sz="1600" b="1" i="0" u="none" strike="noStrike">
                <a:solidFill>
                  <a:sysClr val="windowText" lastClr="000000"/>
                </a:solidFill>
                <a:latin typeface="Aptos Narrow"/>
                <a:ea typeface="+mn-ea"/>
                <a:cs typeface="+mn-cs"/>
              </a:rPr>
              <a:pPr marL="0" indent="0" algn="ctr"/>
              <a:t>5 tâches</a:t>
            </a:fld>
            <a:endParaRPr lang="fr-FR" sz="1600" b="1" i="0" u="none" strike="noStrike">
              <a:solidFill>
                <a:sysClr val="windowText" lastClr="000000"/>
              </a:solidFill>
              <a:latin typeface="Aptos Narrow"/>
              <a:ea typeface="+mn-ea"/>
              <a:cs typeface="+mn-cs"/>
            </a:endParaRPr>
          </a:p>
        </xdr:txBody>
      </xdr:sp>
      <xdr:sp macro="" textlink="Calculs!F3">
        <xdr:nvSpPr>
          <xdr:cNvPr id="46" name="Rectangle : coins arrondis 45">
            <a:extLst>
              <a:ext uri="{FF2B5EF4-FFF2-40B4-BE49-F238E27FC236}">
                <a16:creationId xmlns:a16="http://schemas.microsoft.com/office/drawing/2014/main" id="{8011A50D-712B-4B7F-BC46-B05BC3F64B0A}"/>
              </a:ext>
            </a:extLst>
          </xdr:cNvPr>
          <xdr:cNvSpPr/>
        </xdr:nvSpPr>
        <xdr:spPr>
          <a:xfrm>
            <a:off x="7478937" y="1756889"/>
            <a:ext cx="1714482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8B89D34-7A49-40C3-A0FC-17F0DA476953}" type="TxLink">
              <a:rPr lang="en-US" sz="1400" b="1" i="1" u="none" strike="noStrike">
                <a:solidFill>
                  <a:schemeClr val="bg2">
                    <a:lumMod val="50000"/>
                  </a:schemeClr>
                </a:solidFill>
                <a:latin typeface="Aptos Narrow"/>
                <a:ea typeface="+mn-ea"/>
                <a:cs typeface="+mn-cs"/>
              </a:rPr>
              <a:pPr marL="0" indent="0" algn="ctr"/>
              <a:t>80% progression</a:t>
            </a:fld>
            <a:endParaRPr lang="fr-FR" sz="1400" b="1" i="1" u="none" strike="noStrike"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endParaRPr>
          </a:p>
        </xdr:txBody>
      </xdr:sp>
      <xdr:sp macro="" textlink="Calculs!H3">
        <xdr:nvSpPr>
          <xdr:cNvPr id="5" name="Rectangle : coins arrondis 4">
            <a:extLst>
              <a:ext uri="{FF2B5EF4-FFF2-40B4-BE49-F238E27FC236}">
                <a16:creationId xmlns:a16="http://schemas.microsoft.com/office/drawing/2014/main" id="{C22F3A9F-B925-443C-880F-38B89A17853A}"/>
              </a:ext>
            </a:extLst>
          </xdr:cNvPr>
          <xdr:cNvSpPr/>
        </xdr:nvSpPr>
        <xdr:spPr>
          <a:xfrm>
            <a:off x="7670253" y="2043643"/>
            <a:ext cx="1346567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0926C43-0F81-462D-98E4-99028A593674}" type="TxLink">
              <a:rPr lang="en-US" sz="1100" b="1" i="1" u="none" strike="noStrike">
                <a:solidFill>
                  <a:schemeClr val="accent5"/>
                </a:solidFill>
                <a:latin typeface="Aptos Narrow"/>
                <a:ea typeface="+mn-ea"/>
                <a:cs typeface="+mn-cs"/>
              </a:rPr>
              <a:pPr marL="0" indent="0" algn="ctr"/>
              <a:t>64% efficience</a:t>
            </a:fld>
            <a:endParaRPr lang="fr-FR" sz="1400" b="1" i="1" u="none" strike="noStrike">
              <a:solidFill>
                <a:schemeClr val="accent5"/>
              </a:solidFill>
              <a:latin typeface="Aptos Narrow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9</xdr:col>
      <xdr:colOff>684327</xdr:colOff>
      <xdr:row>12</xdr:row>
      <xdr:rowOff>158776</xdr:rowOff>
    </xdr:from>
    <xdr:to>
      <xdr:col>12</xdr:col>
      <xdr:colOff>100967</xdr:colOff>
      <xdr:row>17</xdr:row>
      <xdr:rowOff>128538</xdr:rowOff>
    </xdr:to>
    <xdr:grpSp>
      <xdr:nvGrpSpPr>
        <xdr:cNvPr id="126" name="Groupe 125">
          <a:extLst>
            <a:ext uri="{FF2B5EF4-FFF2-40B4-BE49-F238E27FC236}">
              <a16:creationId xmlns:a16="http://schemas.microsoft.com/office/drawing/2014/main" id="{686212DF-E3E6-10F5-DBD4-D953893C1FD0}"/>
            </a:ext>
          </a:extLst>
        </xdr:cNvPr>
        <xdr:cNvGrpSpPr/>
      </xdr:nvGrpSpPr>
      <xdr:grpSpPr>
        <a:xfrm>
          <a:off x="7721621" y="2919905"/>
          <a:ext cx="1783322" cy="866233"/>
          <a:chOff x="7486298" y="3038688"/>
          <a:chExt cx="1713845" cy="922262"/>
        </a:xfrm>
      </xdr:grpSpPr>
      <xdr:sp macro="" textlink="Calculs!D4">
        <xdr:nvSpPr>
          <xdr:cNvPr id="47" name="Rectangle : coins arrondis 46">
            <a:extLst>
              <a:ext uri="{FF2B5EF4-FFF2-40B4-BE49-F238E27FC236}">
                <a16:creationId xmlns:a16="http://schemas.microsoft.com/office/drawing/2014/main" id="{D3526008-AC1E-4E94-9867-976FA618B8BE}"/>
              </a:ext>
            </a:extLst>
          </xdr:cNvPr>
          <xdr:cNvSpPr/>
        </xdr:nvSpPr>
        <xdr:spPr>
          <a:xfrm>
            <a:off x="7567240" y="3038688"/>
            <a:ext cx="1559958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3A96C85-3A75-4A18-B5BD-8E0FB4EA6D88}" type="TxLink">
              <a:rPr lang="en-US" sz="1600" b="1" i="0" u="none" strike="noStrike">
                <a:solidFill>
                  <a:sysClr val="windowText" lastClr="000000"/>
                </a:solidFill>
                <a:latin typeface="Aptos Narrow"/>
                <a:ea typeface="+mn-ea"/>
                <a:cs typeface="+mn-cs"/>
              </a:rPr>
              <a:pPr marL="0" indent="0" algn="ctr"/>
              <a:t>4 tâches</a:t>
            </a:fld>
            <a:endParaRPr lang="fr-FR" sz="1600" b="1" i="0" u="none" strike="noStrike">
              <a:solidFill>
                <a:sysClr val="windowText" lastClr="000000"/>
              </a:solidFill>
              <a:latin typeface="Aptos Narrow"/>
              <a:ea typeface="+mn-ea"/>
              <a:cs typeface="+mn-cs"/>
            </a:endParaRPr>
          </a:p>
        </xdr:txBody>
      </xdr:sp>
      <xdr:sp macro="" textlink="Calculs!F4">
        <xdr:nvSpPr>
          <xdr:cNvPr id="48" name="Rectangle : coins arrondis 47">
            <a:extLst>
              <a:ext uri="{FF2B5EF4-FFF2-40B4-BE49-F238E27FC236}">
                <a16:creationId xmlns:a16="http://schemas.microsoft.com/office/drawing/2014/main" id="{936F802B-8B8A-4C75-9F47-ED21F55A9D9F}"/>
              </a:ext>
            </a:extLst>
          </xdr:cNvPr>
          <xdr:cNvSpPr/>
        </xdr:nvSpPr>
        <xdr:spPr>
          <a:xfrm>
            <a:off x="7486298" y="3325442"/>
            <a:ext cx="1713845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61C5D28-C8D9-462C-9A30-D39B5E0570F1}" type="TxLink">
              <a:rPr lang="en-US" sz="1400" b="1" i="1" u="none" strike="noStrike">
                <a:solidFill>
                  <a:schemeClr val="bg2">
                    <a:lumMod val="50000"/>
                  </a:schemeClr>
                </a:solidFill>
                <a:latin typeface="Aptos Narrow"/>
                <a:ea typeface="+mn-ea"/>
                <a:cs typeface="+mn-cs"/>
              </a:rPr>
              <a:pPr marL="0" indent="0" algn="ctr"/>
              <a:t>56% progression</a:t>
            </a:fld>
            <a:endParaRPr lang="fr-FR" sz="1400" b="1" i="1" u="none" strike="noStrike"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endParaRPr>
          </a:p>
        </xdr:txBody>
      </xdr:sp>
      <xdr:sp macro="" textlink="Calculs!H4">
        <xdr:nvSpPr>
          <xdr:cNvPr id="6" name="Rectangle : coins arrondis 5">
            <a:extLst>
              <a:ext uri="{FF2B5EF4-FFF2-40B4-BE49-F238E27FC236}">
                <a16:creationId xmlns:a16="http://schemas.microsoft.com/office/drawing/2014/main" id="{430B8CFD-0777-4ECC-A1A7-D50B3C0BC375}"/>
              </a:ext>
            </a:extLst>
          </xdr:cNvPr>
          <xdr:cNvSpPr/>
        </xdr:nvSpPr>
        <xdr:spPr>
          <a:xfrm>
            <a:off x="7692331" y="3588945"/>
            <a:ext cx="1346567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5E158C1-4973-41B9-BEE3-21302AEB5E78}" type="TxLink">
              <a:rPr lang="en-US" sz="1100" b="1" i="1" u="none" strike="noStrike">
                <a:solidFill>
                  <a:schemeClr val="accent5"/>
                </a:solidFill>
                <a:latin typeface="Aptos Narrow"/>
                <a:ea typeface="+mn-ea"/>
                <a:cs typeface="+mn-cs"/>
              </a:rPr>
              <a:pPr marL="0" indent="0" algn="ctr"/>
              <a:t>14% efficience</a:t>
            </a:fld>
            <a:endParaRPr lang="fr-FR" sz="1400" b="1" i="1" u="none" strike="noStrike">
              <a:solidFill>
                <a:schemeClr val="accent5"/>
              </a:solidFill>
              <a:latin typeface="Aptos Narrow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</xdr:col>
      <xdr:colOff>121715</xdr:colOff>
      <xdr:row>12</xdr:row>
      <xdr:rowOff>158776</xdr:rowOff>
    </xdr:from>
    <xdr:to>
      <xdr:col>6</xdr:col>
      <xdr:colOff>350516</xdr:colOff>
      <xdr:row>17</xdr:row>
      <xdr:rowOff>159539</xdr:rowOff>
    </xdr:to>
    <xdr:grpSp>
      <xdr:nvGrpSpPr>
        <xdr:cNvPr id="120" name="Groupe 119">
          <a:extLst>
            <a:ext uri="{FF2B5EF4-FFF2-40B4-BE49-F238E27FC236}">
              <a16:creationId xmlns:a16="http://schemas.microsoft.com/office/drawing/2014/main" id="{5A5DD8CE-3968-385A-E172-29B67771F951}"/>
            </a:ext>
          </a:extLst>
        </xdr:cNvPr>
        <xdr:cNvGrpSpPr/>
      </xdr:nvGrpSpPr>
      <xdr:grpSpPr>
        <a:xfrm>
          <a:off x="3214539" y="2919905"/>
          <a:ext cx="1806589" cy="897234"/>
          <a:chOff x="3110184" y="3147243"/>
          <a:chExt cx="1752801" cy="953263"/>
        </a:xfrm>
      </xdr:grpSpPr>
      <xdr:sp macro="" textlink="Calculs!D5">
        <xdr:nvSpPr>
          <xdr:cNvPr id="49" name="Rectangle : coins arrondis 48">
            <a:extLst>
              <a:ext uri="{FF2B5EF4-FFF2-40B4-BE49-F238E27FC236}">
                <a16:creationId xmlns:a16="http://schemas.microsoft.com/office/drawing/2014/main" id="{5C7A7844-42D9-4CA5-BD16-B3CAA3468F7D}"/>
              </a:ext>
            </a:extLst>
          </xdr:cNvPr>
          <xdr:cNvSpPr/>
        </xdr:nvSpPr>
        <xdr:spPr>
          <a:xfrm>
            <a:off x="3176435" y="3147243"/>
            <a:ext cx="1560596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825592D2-283C-4DBC-98BF-E7CAF9E2F359}" type="TxLink">
              <a:rPr lang="en-US" sz="1600" b="1" i="0" u="none" strike="noStrike">
                <a:solidFill>
                  <a:sysClr val="windowText" lastClr="000000"/>
                </a:solidFill>
                <a:latin typeface="Aptos Narrow"/>
                <a:ea typeface="+mn-ea"/>
                <a:cs typeface="+mn-cs"/>
              </a:rPr>
              <a:pPr marL="0" indent="0" algn="ctr"/>
              <a:t>2 tâches</a:t>
            </a:fld>
            <a:endParaRPr lang="fr-FR" sz="1600" b="1" i="0" u="none" strike="noStrike">
              <a:solidFill>
                <a:sysClr val="windowText" lastClr="000000"/>
              </a:solidFill>
              <a:latin typeface="Aptos Narrow"/>
              <a:ea typeface="+mn-ea"/>
              <a:cs typeface="+mn-cs"/>
            </a:endParaRPr>
          </a:p>
        </xdr:txBody>
      </xdr:sp>
      <xdr:sp macro="" textlink="Calculs!F5">
        <xdr:nvSpPr>
          <xdr:cNvPr id="50" name="Rectangle : coins arrondis 49">
            <a:extLst>
              <a:ext uri="{FF2B5EF4-FFF2-40B4-BE49-F238E27FC236}">
                <a16:creationId xmlns:a16="http://schemas.microsoft.com/office/drawing/2014/main" id="{BB3C7629-D762-410F-99C4-F2549DE2CB34}"/>
              </a:ext>
            </a:extLst>
          </xdr:cNvPr>
          <xdr:cNvSpPr/>
        </xdr:nvSpPr>
        <xdr:spPr>
          <a:xfrm>
            <a:off x="3110184" y="3457247"/>
            <a:ext cx="1752801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DC2448BD-1E49-4748-8F6B-44B8E61E43F1}" type="TxLink">
              <a:rPr lang="en-US" sz="1400" b="1" i="1" u="none" strike="noStrike">
                <a:solidFill>
                  <a:schemeClr val="bg2">
                    <a:lumMod val="50000"/>
                  </a:schemeClr>
                </a:solidFill>
                <a:latin typeface="Aptos Narrow"/>
                <a:ea typeface="+mn-ea"/>
                <a:cs typeface="+mn-cs"/>
              </a:rPr>
              <a:pPr marL="0" indent="0" algn="ctr"/>
              <a:t>75% progression</a:t>
            </a:fld>
            <a:endParaRPr lang="fr-FR" sz="1400" b="1" i="1" u="none" strike="noStrike">
              <a:solidFill>
                <a:schemeClr val="bg2">
                  <a:lumMod val="50000"/>
                </a:schemeClr>
              </a:solidFill>
              <a:latin typeface="Aptos Narrow"/>
              <a:ea typeface="+mn-ea"/>
              <a:cs typeface="+mn-cs"/>
            </a:endParaRPr>
          </a:p>
        </xdr:txBody>
      </xdr:sp>
      <xdr:sp macro="" textlink="Calculs!H5">
        <xdr:nvSpPr>
          <xdr:cNvPr id="89" name="Rectangle : coins arrondis 88">
            <a:extLst>
              <a:ext uri="{FF2B5EF4-FFF2-40B4-BE49-F238E27FC236}">
                <a16:creationId xmlns:a16="http://schemas.microsoft.com/office/drawing/2014/main" id="{D1AAAA0D-AA4D-4964-A29F-7EE459B05DBD}"/>
              </a:ext>
            </a:extLst>
          </xdr:cNvPr>
          <xdr:cNvSpPr/>
        </xdr:nvSpPr>
        <xdr:spPr>
          <a:xfrm>
            <a:off x="3257410" y="3728501"/>
            <a:ext cx="1347118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92F63E2-B7B2-481D-A57F-E635CBC05EA4}" type="TxLink">
              <a:rPr lang="en-US" sz="1100" b="1" i="1" u="none" strike="noStrike">
                <a:solidFill>
                  <a:schemeClr val="accent5"/>
                </a:solidFill>
                <a:latin typeface="Aptos Narrow"/>
                <a:ea typeface="+mn-ea"/>
                <a:cs typeface="+mn-cs"/>
              </a:rPr>
              <a:pPr marL="0" indent="0" algn="ctr"/>
              <a:t>38% efficience</a:t>
            </a:fld>
            <a:endParaRPr lang="fr-FR" sz="1400" b="1" i="1" u="none" strike="noStrike">
              <a:solidFill>
                <a:schemeClr val="accent5"/>
              </a:solidFill>
              <a:latin typeface="Aptos Narrow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</xdr:col>
      <xdr:colOff>136437</xdr:colOff>
      <xdr:row>4</xdr:row>
      <xdr:rowOff>121974</xdr:rowOff>
    </xdr:from>
    <xdr:to>
      <xdr:col>6</xdr:col>
      <xdr:colOff>364427</xdr:colOff>
      <xdr:row>9</xdr:row>
      <xdr:rowOff>114986</xdr:rowOff>
    </xdr:to>
    <xdr:grpSp>
      <xdr:nvGrpSpPr>
        <xdr:cNvPr id="123" name="Groupe 122">
          <a:extLst>
            <a:ext uri="{FF2B5EF4-FFF2-40B4-BE49-F238E27FC236}">
              <a16:creationId xmlns:a16="http://schemas.microsoft.com/office/drawing/2014/main" id="{EA3317A1-8567-EAB3-81CF-0614BC0FE51C}"/>
            </a:ext>
          </a:extLst>
        </xdr:cNvPr>
        <xdr:cNvGrpSpPr/>
      </xdr:nvGrpSpPr>
      <xdr:grpSpPr>
        <a:xfrm>
          <a:off x="3229261" y="1448750"/>
          <a:ext cx="1805778" cy="889483"/>
          <a:chOff x="3124906" y="1550723"/>
          <a:chExt cx="1751990" cy="945512"/>
        </a:xfrm>
      </xdr:grpSpPr>
      <xdr:sp macro="" textlink="Calculs!D6">
        <xdr:nvSpPr>
          <xdr:cNvPr id="42" name="Rectangle : coins arrondis 41">
            <a:extLst>
              <a:ext uri="{FF2B5EF4-FFF2-40B4-BE49-F238E27FC236}">
                <a16:creationId xmlns:a16="http://schemas.microsoft.com/office/drawing/2014/main" id="{F0E906CA-851D-48C5-A6C6-C4DB7072FACE}"/>
              </a:ext>
            </a:extLst>
          </xdr:cNvPr>
          <xdr:cNvSpPr/>
        </xdr:nvSpPr>
        <xdr:spPr>
          <a:xfrm>
            <a:off x="3176435" y="1550723"/>
            <a:ext cx="1560596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04782CC8-31F2-4547-956C-754CF5F717FB}" type="TxLink">
              <a:rPr lang="en-US" sz="1600" b="1" i="0" u="none" strike="noStrike">
                <a:solidFill>
                  <a:sysClr val="windowText" lastClr="000000"/>
                </a:solidFill>
                <a:latin typeface="Aptos Narrow"/>
              </a:rPr>
              <a:pPr algn="ctr"/>
              <a:t>1 tâche</a:t>
            </a:fld>
            <a:endParaRPr lang="fr-FR" sz="4000" b="1" i="0">
              <a:solidFill>
                <a:sysClr val="windowText" lastClr="000000"/>
              </a:solidFill>
            </a:endParaRPr>
          </a:p>
        </xdr:txBody>
      </xdr:sp>
      <xdr:sp macro="" textlink="Calculs!F6">
        <xdr:nvSpPr>
          <xdr:cNvPr id="44" name="Rectangle : coins arrondis 43">
            <a:extLst>
              <a:ext uri="{FF2B5EF4-FFF2-40B4-BE49-F238E27FC236}">
                <a16:creationId xmlns:a16="http://schemas.microsoft.com/office/drawing/2014/main" id="{C24A91A1-368C-4349-A166-7845A275A321}"/>
              </a:ext>
            </a:extLst>
          </xdr:cNvPr>
          <xdr:cNvSpPr/>
        </xdr:nvSpPr>
        <xdr:spPr>
          <a:xfrm>
            <a:off x="3124906" y="1829726"/>
            <a:ext cx="1751990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E2A10FCA-98C8-4DB1-8304-CBA3A0F71649}" type="TxLink">
              <a:rPr lang="en-US" sz="1400" b="1" i="1" u="none" strike="noStrike">
                <a:solidFill>
                  <a:schemeClr val="bg2">
                    <a:lumMod val="50000"/>
                  </a:schemeClr>
                </a:solidFill>
                <a:latin typeface="Aptos Narrow"/>
              </a:rPr>
              <a:pPr algn="ctr"/>
              <a:t>100% progression</a:t>
            </a:fld>
            <a:endParaRPr lang="fr-FR" sz="3600" b="1">
              <a:solidFill>
                <a:schemeClr val="bg2">
                  <a:lumMod val="50000"/>
                </a:schemeClr>
              </a:solidFill>
            </a:endParaRPr>
          </a:p>
        </xdr:txBody>
      </xdr:sp>
      <xdr:sp macro="" textlink="Calculs!H6">
        <xdr:nvSpPr>
          <xdr:cNvPr id="90" name="Rectangle : coins arrondis 89">
            <a:extLst>
              <a:ext uri="{FF2B5EF4-FFF2-40B4-BE49-F238E27FC236}">
                <a16:creationId xmlns:a16="http://schemas.microsoft.com/office/drawing/2014/main" id="{96BC5811-AC12-49D4-ADF3-C7967ED174D2}"/>
              </a:ext>
            </a:extLst>
          </xdr:cNvPr>
          <xdr:cNvSpPr/>
        </xdr:nvSpPr>
        <xdr:spPr>
          <a:xfrm>
            <a:off x="3272132" y="2124230"/>
            <a:ext cx="1347118" cy="372005"/>
          </a:xfrm>
          <a:prstGeom prst="roundRect">
            <a:avLst/>
          </a:prstGeom>
          <a:noFill/>
          <a:ln>
            <a:noFill/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03B8E28-AF11-47DD-BE43-9A6BB9D499F3}" type="TxLink">
              <a:rPr lang="en-US" sz="1100" b="1" i="1" u="none" strike="noStrike">
                <a:solidFill>
                  <a:schemeClr val="accent5"/>
                </a:solidFill>
                <a:latin typeface="Aptos Narrow"/>
                <a:ea typeface="+mn-ea"/>
                <a:cs typeface="+mn-cs"/>
              </a:rPr>
              <a:pPr marL="0" indent="0" algn="ctr"/>
              <a:t>100% efficience</a:t>
            </a:fld>
            <a:endParaRPr lang="fr-FR" sz="1400" b="1" i="1" u="none" strike="noStrike">
              <a:solidFill>
                <a:schemeClr val="accent5"/>
              </a:solidFill>
              <a:latin typeface="Aptos Narrow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6</xdr:col>
      <xdr:colOff>321492</xdr:colOff>
      <xdr:row>3</xdr:row>
      <xdr:rowOff>178050</xdr:rowOff>
    </xdr:from>
    <xdr:to>
      <xdr:col>9</xdr:col>
      <xdr:colOff>718657</xdr:colOff>
      <xdr:row>18</xdr:row>
      <xdr:rowOff>128051</xdr:rowOff>
    </xdr:to>
    <xdr:grpSp>
      <xdr:nvGrpSpPr>
        <xdr:cNvPr id="99" name="Groupe 98">
          <a:extLst>
            <a:ext uri="{FF2B5EF4-FFF2-40B4-BE49-F238E27FC236}">
              <a16:creationId xmlns:a16="http://schemas.microsoft.com/office/drawing/2014/main" id="{94AF7645-6B1D-1B32-09C3-6467CA6F0FE2}"/>
            </a:ext>
          </a:extLst>
        </xdr:cNvPr>
        <xdr:cNvGrpSpPr/>
      </xdr:nvGrpSpPr>
      <xdr:grpSpPr>
        <a:xfrm>
          <a:off x="4992104" y="1325532"/>
          <a:ext cx="2763847" cy="2639413"/>
          <a:chOff x="5076196" y="1386642"/>
          <a:chExt cx="2777460" cy="2760372"/>
        </a:xfrm>
      </xdr:grpSpPr>
      <xdr:sp macro="" textlink="Calculs!E8">
        <xdr:nvSpPr>
          <xdr:cNvPr id="27" name="Ellipse 26">
            <a:extLst>
              <a:ext uri="{FF2B5EF4-FFF2-40B4-BE49-F238E27FC236}">
                <a16:creationId xmlns:a16="http://schemas.microsoft.com/office/drawing/2014/main" id="{A26F3540-0822-8E93-A36A-D5EF587A01DF}"/>
              </a:ext>
            </a:extLst>
          </xdr:cNvPr>
          <xdr:cNvSpPr>
            <a:spLocks noChangeAspect="1"/>
          </xdr:cNvSpPr>
        </xdr:nvSpPr>
        <xdr:spPr>
          <a:xfrm>
            <a:off x="6096000" y="2331721"/>
            <a:ext cx="680387" cy="662940"/>
          </a:xfrm>
          <a:prstGeom prst="ellipse">
            <a:avLst/>
          </a:prstGeom>
          <a:solidFill>
            <a:schemeClr val="bg1"/>
          </a:solidFill>
          <a:ln>
            <a:solidFill>
              <a:srgbClr val="00FFFF"/>
            </a:solidFill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wrap="none" rtlCol="0" anchor="t"/>
          <a:lstStyle/>
          <a:p>
            <a:pPr algn="ctr"/>
            <a:fld id="{8BF7BF55-0FD6-46D2-A5C4-567D0DB4B61F}" type="TxLink">
              <a:rPr lang="en-US" sz="2000" b="1" i="1" u="none" strike="noStrike">
                <a:solidFill>
                  <a:schemeClr val="bg2">
                    <a:lumMod val="50000"/>
                  </a:schemeClr>
                </a:solidFill>
                <a:latin typeface="Aptos Narrow"/>
              </a:rPr>
              <a:pPr algn="ctr"/>
              <a:t>73%</a:t>
            </a:fld>
            <a:endParaRPr lang="en-US" sz="2000" b="1">
              <a:solidFill>
                <a:schemeClr val="bg2">
                  <a:lumMod val="50000"/>
                </a:schemeClr>
              </a:solidFill>
            </a:endParaRPr>
          </a:p>
        </xdr:txBody>
      </xdr:sp>
      <xdr:sp macro="" textlink="">
        <xdr:nvSpPr>
          <xdr:cNvPr id="28" name="Flèche : droite 27">
            <a:extLst>
              <a:ext uri="{FF2B5EF4-FFF2-40B4-BE49-F238E27FC236}">
                <a16:creationId xmlns:a16="http://schemas.microsoft.com/office/drawing/2014/main" id="{DD57CF07-C683-8939-BA7E-946CBABD7AD3}"/>
              </a:ext>
            </a:extLst>
          </xdr:cNvPr>
          <xdr:cNvSpPr/>
        </xdr:nvSpPr>
        <xdr:spPr>
          <a:xfrm>
            <a:off x="6256020" y="1386642"/>
            <a:ext cx="471152" cy="392400"/>
          </a:xfrm>
          <a:prstGeom prst="rightArrow">
            <a:avLst/>
          </a:prstGeom>
          <a:solidFill>
            <a:schemeClr val="bg1"/>
          </a:solidFill>
          <a:effectLst>
            <a:glow rad="63500">
              <a:schemeClr val="accent4">
                <a:satMod val="175000"/>
                <a:alpha val="40000"/>
              </a:schemeClr>
            </a:glow>
            <a:outerShdw blurRad="63500" sx="102000" sy="102000" algn="ctr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3" name="Flèche : droite 32">
            <a:extLst>
              <a:ext uri="{FF2B5EF4-FFF2-40B4-BE49-F238E27FC236}">
                <a16:creationId xmlns:a16="http://schemas.microsoft.com/office/drawing/2014/main" id="{10065AA5-5857-4935-8A47-520D704B888B}"/>
              </a:ext>
            </a:extLst>
          </xdr:cNvPr>
          <xdr:cNvSpPr/>
        </xdr:nvSpPr>
        <xdr:spPr>
          <a:xfrm rot="5400000">
            <a:off x="7421880" y="2579868"/>
            <a:ext cx="471152" cy="392400"/>
          </a:xfrm>
          <a:prstGeom prst="rightArrow">
            <a:avLst/>
          </a:prstGeom>
          <a:solidFill>
            <a:schemeClr val="bg1"/>
          </a:solidFill>
          <a:effectLst>
            <a:glow rad="63500">
              <a:schemeClr val="accent4">
                <a:satMod val="175000"/>
                <a:alpha val="40000"/>
              </a:schemeClr>
            </a:glow>
            <a:outerShdw blurRad="63500" sx="102000" sy="102000" algn="ctr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4" name="Flèche : droite 33">
            <a:extLst>
              <a:ext uri="{FF2B5EF4-FFF2-40B4-BE49-F238E27FC236}">
                <a16:creationId xmlns:a16="http://schemas.microsoft.com/office/drawing/2014/main" id="{624CF595-5B61-4CFA-A5B3-714FBC9BCEBD}"/>
              </a:ext>
            </a:extLst>
          </xdr:cNvPr>
          <xdr:cNvSpPr/>
        </xdr:nvSpPr>
        <xdr:spPr>
          <a:xfrm rot="10800000">
            <a:off x="6170924" y="3754614"/>
            <a:ext cx="471152" cy="392400"/>
          </a:xfrm>
          <a:prstGeom prst="rightArrow">
            <a:avLst/>
          </a:prstGeom>
          <a:solidFill>
            <a:schemeClr val="bg1"/>
          </a:solidFill>
          <a:effectLst>
            <a:glow rad="63500">
              <a:schemeClr val="accent4">
                <a:satMod val="175000"/>
                <a:alpha val="40000"/>
              </a:schemeClr>
            </a:glow>
            <a:outerShdw blurRad="63500" sx="102000" sy="102000" algn="ctr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5" name="Flèche : droite 34">
            <a:extLst>
              <a:ext uri="{FF2B5EF4-FFF2-40B4-BE49-F238E27FC236}">
                <a16:creationId xmlns:a16="http://schemas.microsoft.com/office/drawing/2014/main" id="{62325E94-259E-43AD-9371-9DCEB536DD5A}"/>
              </a:ext>
            </a:extLst>
          </xdr:cNvPr>
          <xdr:cNvSpPr/>
        </xdr:nvSpPr>
        <xdr:spPr>
          <a:xfrm rot="16200000">
            <a:off x="5036820" y="2526522"/>
            <a:ext cx="471152" cy="392400"/>
          </a:xfrm>
          <a:prstGeom prst="rightArrow">
            <a:avLst/>
          </a:prstGeom>
          <a:solidFill>
            <a:schemeClr val="bg1"/>
          </a:solidFill>
          <a:effectLst>
            <a:glow rad="63500">
              <a:schemeClr val="accent4">
                <a:satMod val="175000"/>
                <a:alpha val="40000"/>
              </a:schemeClr>
            </a:glow>
            <a:outerShdw blurRad="63500" sx="102000" sy="102000" algn="ctr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Calculs!G8">
        <xdr:nvSpPr>
          <xdr:cNvPr id="91" name="Ellipse 90">
            <a:extLst>
              <a:ext uri="{FF2B5EF4-FFF2-40B4-BE49-F238E27FC236}">
                <a16:creationId xmlns:a16="http://schemas.microsoft.com/office/drawing/2014/main" id="{A4040F4F-95F3-44CC-BA8A-8D64C6BEFA42}"/>
              </a:ext>
            </a:extLst>
          </xdr:cNvPr>
          <xdr:cNvSpPr>
            <a:spLocks noChangeAspect="1"/>
          </xdr:cNvSpPr>
        </xdr:nvSpPr>
        <xdr:spPr>
          <a:xfrm>
            <a:off x="6327715" y="2784282"/>
            <a:ext cx="428368" cy="417384"/>
          </a:xfrm>
          <a:prstGeom prst="ellipse">
            <a:avLst/>
          </a:prstGeom>
          <a:solidFill>
            <a:schemeClr val="bg1"/>
          </a:solidFill>
          <a:ln>
            <a:solidFill>
              <a:srgbClr val="00FFFF"/>
            </a:solidFill>
          </a:ln>
          <a:effectLst>
            <a:glow rad="63500">
              <a:schemeClr val="accent1">
                <a:satMod val="175000"/>
                <a:alpha val="40000"/>
              </a:schemeClr>
            </a:glow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wrap="none" rtlCol="0" anchor="ctr"/>
          <a:lstStyle/>
          <a:p>
            <a:pPr algn="ctr"/>
            <a:fld id="{F99E7988-EF62-41FD-9DD0-BD7222AC8B19}" type="TxLink">
              <a:rPr lang="en-US" sz="1600" b="1" i="1" u="none" strike="noStrike">
                <a:solidFill>
                  <a:schemeClr val="accent5"/>
                </a:solidFill>
                <a:latin typeface="Aptos Narrow"/>
              </a:rPr>
              <a:pPr algn="ctr"/>
              <a:t>43%</a:t>
            </a:fld>
            <a:endParaRPr lang="en-US" sz="1600" b="1">
              <a:solidFill>
                <a:schemeClr val="accent5"/>
              </a:solidFill>
            </a:endParaRPr>
          </a:p>
        </xdr:txBody>
      </xdr:sp>
    </xdr:grpSp>
    <xdr:clientData/>
  </xdr:twoCellAnchor>
  <xdr:twoCellAnchor editAs="oneCell">
    <xdr:from>
      <xdr:col>13</xdr:col>
      <xdr:colOff>753982</xdr:colOff>
      <xdr:row>1</xdr:row>
      <xdr:rowOff>33025</xdr:rowOff>
    </xdr:from>
    <xdr:to>
      <xdr:col>19</xdr:col>
      <xdr:colOff>335049</xdr:colOff>
      <xdr:row>21</xdr:row>
      <xdr:rowOff>22707</xdr:rowOff>
    </xdr:to>
    <xdr:grpSp>
      <xdr:nvGrpSpPr>
        <xdr:cNvPr id="124" name="Groupe 123">
          <a:extLst>
            <a:ext uri="{FF2B5EF4-FFF2-40B4-BE49-F238E27FC236}">
              <a16:creationId xmlns:a16="http://schemas.microsoft.com/office/drawing/2014/main" id="{9D978DBC-F415-67EB-BF90-9806078FBF28}"/>
            </a:ext>
          </a:extLst>
        </xdr:cNvPr>
        <xdr:cNvGrpSpPr/>
      </xdr:nvGrpSpPr>
      <xdr:grpSpPr>
        <a:xfrm>
          <a:off x="10946853" y="212319"/>
          <a:ext cx="4314431" cy="4185164"/>
          <a:chOff x="10951338" y="223525"/>
          <a:chExt cx="4164273" cy="4393594"/>
        </a:xfrm>
      </xdr:grpSpPr>
      <xdr:grpSp>
        <xdr:nvGrpSpPr>
          <xdr:cNvPr id="92" name="Groupe 91">
            <a:extLst>
              <a:ext uri="{FF2B5EF4-FFF2-40B4-BE49-F238E27FC236}">
                <a16:creationId xmlns:a16="http://schemas.microsoft.com/office/drawing/2014/main" id="{393BDB4A-97BF-2000-9848-6C4F230465D5}"/>
              </a:ext>
            </a:extLst>
          </xdr:cNvPr>
          <xdr:cNvGrpSpPr/>
        </xdr:nvGrpSpPr>
        <xdr:grpSpPr>
          <a:xfrm>
            <a:off x="13030646" y="2124594"/>
            <a:ext cx="2084965" cy="2492525"/>
            <a:chOff x="11430000" y="4556761"/>
            <a:chExt cx="1989238" cy="2102952"/>
          </a:xfrm>
        </xdr:grpSpPr>
        <xdr:graphicFrame macro="">
          <xdr:nvGraphicFramePr>
            <xdr:cNvPr id="15" name="Graphique 14">
              <a:extLst>
                <a:ext uri="{FF2B5EF4-FFF2-40B4-BE49-F238E27FC236}">
                  <a16:creationId xmlns:a16="http://schemas.microsoft.com/office/drawing/2014/main" id="{D89586F2-D803-4329-BA22-9726B740D323}"/>
                </a:ext>
              </a:extLst>
            </xdr:cNvPr>
            <xdr:cNvGraphicFramePr>
              <a:graphicFrameLocks/>
            </xdr:cNvGraphicFramePr>
          </xdr:nvGraphicFramePr>
          <xdr:xfrm>
            <a:off x="11430000" y="4556761"/>
            <a:ext cx="1989238" cy="210295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PDCA!L33">
          <xdr:nvSpPr>
            <xdr:cNvPr id="51" name="Rectangle : coins arrondis 50">
              <a:extLst>
                <a:ext uri="{FF2B5EF4-FFF2-40B4-BE49-F238E27FC236}">
                  <a16:creationId xmlns:a16="http://schemas.microsoft.com/office/drawing/2014/main" id="{64A2AC32-AC86-4FC1-9D8C-737E496B10AB}"/>
                </a:ext>
              </a:extLst>
            </xdr:cNvPr>
            <xdr:cNvSpPr/>
          </xdr:nvSpPr>
          <xdr:spPr>
            <a:xfrm>
              <a:off x="12137231" y="5505426"/>
              <a:ext cx="629568" cy="421906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overflow" horzOverflow="overflow" rtlCol="0" anchor="ctr"/>
            <a:lstStyle/>
            <a:p>
              <a:pPr marL="0" indent="0" algn="ctr"/>
              <a:fld id="{B84075F7-36CC-4E64-8531-2CAE81438F76}" type="TxLink">
                <a:rPr lang="en-US" sz="1800" b="1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43%</a:t>
              </a:fld>
              <a:endParaRPr lang="fr-FR" sz="1800" b="1" i="1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pSp>
        <xdr:nvGrpSpPr>
          <xdr:cNvPr id="101" name="Groupe 100">
            <a:extLst>
              <a:ext uri="{FF2B5EF4-FFF2-40B4-BE49-F238E27FC236}">
                <a16:creationId xmlns:a16="http://schemas.microsoft.com/office/drawing/2014/main" id="{E1AF97DA-C23B-70EE-5737-533E040872FD}"/>
              </a:ext>
            </a:extLst>
          </xdr:cNvPr>
          <xdr:cNvGrpSpPr/>
        </xdr:nvGrpSpPr>
        <xdr:grpSpPr>
          <a:xfrm>
            <a:off x="10951338" y="2242317"/>
            <a:ext cx="1909705" cy="2357269"/>
            <a:chOff x="11551920" y="6682740"/>
            <a:chExt cx="1989238" cy="2102952"/>
          </a:xfrm>
        </xdr:grpSpPr>
        <xdr:graphicFrame macro="">
          <xdr:nvGraphicFramePr>
            <xdr:cNvPr id="88" name="Graphique 87">
              <a:extLst>
                <a:ext uri="{FF2B5EF4-FFF2-40B4-BE49-F238E27FC236}">
                  <a16:creationId xmlns:a16="http://schemas.microsoft.com/office/drawing/2014/main" id="{A99F2566-AD87-49ED-AB07-E6AC36E50355}"/>
                </a:ext>
              </a:extLst>
            </xdr:cNvPr>
            <xdr:cNvGraphicFramePr>
              <a:graphicFrameLocks/>
            </xdr:cNvGraphicFramePr>
          </xdr:nvGraphicFramePr>
          <xdr:xfrm>
            <a:off x="11551920" y="6682740"/>
            <a:ext cx="1989238" cy="210295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PDCA!L27">
          <xdr:nvSpPr>
            <xdr:cNvPr id="94" name="Rectangle : coins arrondis 93">
              <a:extLst>
                <a:ext uri="{FF2B5EF4-FFF2-40B4-BE49-F238E27FC236}">
                  <a16:creationId xmlns:a16="http://schemas.microsoft.com/office/drawing/2014/main" id="{98213BDA-6A8E-455C-A998-4292106B9936}"/>
                </a:ext>
              </a:extLst>
            </xdr:cNvPr>
            <xdr:cNvSpPr/>
          </xdr:nvSpPr>
          <xdr:spPr>
            <a:xfrm>
              <a:off x="12135507" y="7490229"/>
              <a:ext cx="908636" cy="600434"/>
            </a:xfrm>
            <a:prstGeom prst="roundRect">
              <a:avLst/>
            </a:prstGeom>
            <a:noFill/>
            <a:ln>
              <a:noFill/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overflow" horzOverflow="overflow" rtlCol="0" anchor="ctr"/>
            <a:lstStyle/>
            <a:p>
              <a:pPr marL="0" indent="0" algn="ctr"/>
              <a:fld id="{8BB862E9-A2C1-4E3F-8B81-02CB0FB35A46}" type="TxLink">
                <a:rPr lang="en-US" sz="1800" b="1" i="0" u="none" strike="noStrike">
                  <a:solidFill>
                    <a:srgbClr val="0070C0"/>
                  </a:solidFill>
                  <a:latin typeface="Aptos Narrow"/>
                  <a:ea typeface="+mn-ea"/>
                  <a:cs typeface="+mn-cs"/>
                </a:rPr>
                <a:pPr marL="0" indent="0" algn="ctr"/>
                <a:t>83%</a:t>
              </a:fld>
              <a:endParaRPr lang="fr-FR" sz="1800" b="1" i="1" u="none" strike="noStrike">
                <a:solidFill>
                  <a:srgbClr val="0070C0"/>
                </a:solidFill>
                <a:latin typeface="Aptos Narrow"/>
                <a:ea typeface="+mn-ea"/>
                <a:cs typeface="+mn-cs"/>
              </a:endParaRPr>
            </a:p>
          </xdr:txBody>
        </xdr:sp>
      </xdr:grpSp>
      <xdr:graphicFrame macro="">
        <xdr:nvGraphicFramePr>
          <xdr:cNvPr id="103" name="Graphique 102">
            <a:extLst>
              <a:ext uri="{FF2B5EF4-FFF2-40B4-BE49-F238E27FC236}">
                <a16:creationId xmlns:a16="http://schemas.microsoft.com/office/drawing/2014/main" id="{DB3F7757-AEB6-4BBD-BF9B-01ED17D042DE}"/>
              </a:ext>
            </a:extLst>
          </xdr:cNvPr>
          <xdr:cNvGraphicFramePr>
            <a:graphicFrameLocks/>
          </xdr:cNvGraphicFramePr>
        </xdr:nvGraphicFramePr>
        <xdr:xfrm>
          <a:off x="12011205" y="223525"/>
          <a:ext cx="1909286" cy="22792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  <xdr:twoCellAnchor editAs="absolute">
    <xdr:from>
      <xdr:col>0</xdr:col>
      <xdr:colOff>2723</xdr:colOff>
      <xdr:row>0</xdr:row>
      <xdr:rowOff>2723</xdr:rowOff>
    </xdr:from>
    <xdr:to>
      <xdr:col>2</xdr:col>
      <xdr:colOff>10343</xdr:colOff>
      <xdr:row>87</xdr:row>
      <xdr:rowOff>2474</xdr:rowOff>
    </xdr:to>
    <xdr:grpSp>
      <xdr:nvGrpSpPr>
        <xdr:cNvPr id="111" name="Groupe 110">
          <a:extLst>
            <a:ext uri="{FF2B5EF4-FFF2-40B4-BE49-F238E27FC236}">
              <a16:creationId xmlns:a16="http://schemas.microsoft.com/office/drawing/2014/main" id="{BBF271D2-C95A-411B-A477-7CDCD5402CE0}"/>
            </a:ext>
          </a:extLst>
        </xdr:cNvPr>
        <xdr:cNvGrpSpPr>
          <a:grpSpLocks noChangeAspect="1"/>
        </xdr:cNvGrpSpPr>
      </xdr:nvGrpSpPr>
      <xdr:grpSpPr>
        <a:xfrm>
          <a:off x="2723" y="2723"/>
          <a:ext cx="1585408" cy="16907186"/>
          <a:chOff x="0" y="0"/>
          <a:chExt cx="1592580" cy="18274320"/>
        </a:xfrm>
      </xdr:grpSpPr>
      <xdr:grpSp>
        <xdr:nvGrpSpPr>
          <xdr:cNvPr id="112" name="Groupe 111">
            <a:extLst>
              <a:ext uri="{FF2B5EF4-FFF2-40B4-BE49-F238E27FC236}">
                <a16:creationId xmlns:a16="http://schemas.microsoft.com/office/drawing/2014/main" id="{369B2EFE-FB23-C3F4-F92F-F3EC30C6F173}"/>
              </a:ext>
            </a:extLst>
          </xdr:cNvPr>
          <xdr:cNvGrpSpPr>
            <a:grpSpLocks noChangeAspect="1"/>
          </xdr:cNvGrpSpPr>
        </xdr:nvGrpSpPr>
        <xdr:grpSpPr>
          <a:xfrm>
            <a:off x="0" y="0"/>
            <a:ext cx="1592580" cy="18274320"/>
            <a:chOff x="0" y="0"/>
            <a:chExt cx="1592580" cy="18274320"/>
          </a:xfrm>
        </xdr:grpSpPr>
        <xdr:sp macro="" textlink="">
          <xdr:nvSpPr>
            <xdr:cNvPr id="114" name="Rectangle 113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9664FEF-293C-38D5-7077-D0D8B47073D5}"/>
                </a:ext>
              </a:extLst>
            </xdr:cNvPr>
            <xdr:cNvSpPr>
              <a:spLocks/>
            </xdr:cNvSpPr>
          </xdr:nvSpPr>
          <xdr:spPr>
            <a:xfrm>
              <a:off x="0" y="0"/>
              <a:ext cx="1592580" cy="18274320"/>
            </a:xfrm>
            <a:prstGeom prst="rect">
              <a:avLst/>
            </a:prstGeom>
            <a:gradFill flip="none" rotWithShape="1">
              <a:gsLst>
                <a:gs pos="0">
                  <a:schemeClr val="accent1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1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1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15" name="Rectangle : coins arrondis 114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B3AD8347-BB6D-7C4A-75CE-067F2B4E8489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151638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1600" b="1">
                  <a:solidFill>
                    <a:schemeClr val="bg1"/>
                  </a:solidFill>
                </a:rPr>
                <a:t>Services</a:t>
              </a:r>
            </a:p>
          </xdr:txBody>
        </xdr:sp>
        <xdr:sp macro="" textlink="">
          <xdr:nvSpPr>
            <xdr:cNvPr id="116" name="Rectangle : coins arrondis 115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D0D717A8-96DB-B2A4-92E5-CF2B92EBD0A1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11074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Personnes</a:t>
              </a:r>
            </a:p>
          </xdr:txBody>
        </xdr:sp>
        <xdr:sp macro="" textlink="">
          <xdr:nvSpPr>
            <xdr:cNvPr id="117" name="Rectangle : coins arrondis 116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8BB8CCA2-E7E7-83AB-F4AB-084F4B7DFCE5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29946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ToDoList</a:t>
              </a:r>
            </a:p>
          </xdr:txBody>
        </xdr:sp>
        <xdr:sp macro="" textlink="">
          <xdr:nvSpPr>
            <xdr:cNvPr id="118" name="Rectangle : coins arrondis 117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3E1D51A8-073E-C704-04EC-6E9A67A65800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389382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PDCA</a:t>
              </a:r>
            </a:p>
          </xdr:txBody>
        </xdr:sp>
        <xdr:sp macro="" textlink="">
          <xdr:nvSpPr>
            <xdr:cNvPr id="119" name="Rectangle : coins arrondis 118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19C62830-B181-C9C8-6E53-6A05C1695EFF}"/>
                </a:ext>
              </a:extLst>
            </xdr:cNvPr>
            <xdr:cNvSpPr>
              <a:spLocks noChangeAspect="1"/>
            </xdr:cNvSpPr>
          </xdr:nvSpPr>
          <xdr:spPr>
            <a:xfrm>
              <a:off x="140970" y="2705100"/>
              <a:ext cx="1310640" cy="373380"/>
            </a:xfrm>
            <a:prstGeom prst="roundRect">
              <a:avLst/>
            </a:prstGeom>
            <a:noFill/>
            <a:ln w="9525">
              <a:solidFill>
                <a:schemeClr val="tx1"/>
              </a:solidFill>
            </a:ln>
            <a:effectLst>
              <a:glow rad="63500">
                <a:srgbClr val="00FFFF">
                  <a:alpha val="40000"/>
                </a:srgbClr>
              </a:glo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marL="0" indent="0" algn="ctr"/>
              <a:r>
                <a:rPr lang="fr-FR" sz="1600" b="1">
                  <a:solidFill>
                    <a:schemeClr val="bg1"/>
                  </a:solidFill>
                  <a:latin typeface="+mn-lt"/>
                  <a:ea typeface="+mn-ea"/>
                  <a:cs typeface="+mn-cs"/>
                </a:rPr>
                <a:t>Problèmes</a:t>
              </a:r>
            </a:p>
          </xdr:txBody>
        </xdr:sp>
      </xdr:grpSp>
      <xdr:pic>
        <xdr:nvPicPr>
          <xdr:cNvPr id="113" name="Image 112">
            <a:extLst>
              <a:ext uri="{FF2B5EF4-FFF2-40B4-BE49-F238E27FC236}">
                <a16:creationId xmlns:a16="http://schemas.microsoft.com/office/drawing/2014/main" id="{C7C24154-9D90-8BA7-3F24-7E275DCE29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ackgroundRemoval t="8711" b="89547" l="9158" r="91209">
                        <a14:foregroundMark x1="44322" y1="9059" x2="54579" y2="10105"/>
                        <a14:foregroundMark x1="89011" y1="41289" x2="91209" y2="52265"/>
                        <a14:foregroundMark x1="9158" y1="42509" x2="12821" y2="54181"/>
                        <a14:foregroundMark x1="12821" y1="54181" x2="35348" y2="74913"/>
                        <a14:foregroundMark x1="37912" y1="61498" x2="37912" y2="61498"/>
                        <a14:foregroundMark x1="28205" y1="51220" x2="44505" y2="68815"/>
                        <a14:foregroundMark x1="47070" y1="49652" x2="31502" y2="63763"/>
                        <a14:foregroundMark x1="16850" y1="47561" x2="21062" y2="55401"/>
                        <a14:foregroundMark x1="21062" y1="55401" x2="43590" y2="76481"/>
                        <a14:foregroundMark x1="42857" y1="50697" x2="43773" y2="80314"/>
                        <a14:foregroundMark x1="43773" y1="80314" x2="32601" y2="79094"/>
                        <a14:foregroundMark x1="32601" y1="79094" x2="16667" y2="65331"/>
                        <a14:foregroundMark x1="16667" y1="65331" x2="12821" y2="54181"/>
                        <a14:foregroundMark x1="9341" y1="50000" x2="17033" y2="69164"/>
                        <a14:foregroundMark x1="17033" y1="69164" x2="23443" y2="77352"/>
                        <a14:foregroundMark x1="23443" y1="77352" x2="45421" y2="85366"/>
                        <a14:foregroundMark x1="45604" y1="85366" x2="49451" y2="71080"/>
                        <a14:foregroundMark x1="61355" y1="60976" x2="69963" y2="63763"/>
                        <a14:foregroundMark x1="62454" y1="32753" x2="77289" y2="34146"/>
                        <a14:foregroundMark x1="73810" y1="31533" x2="81502" y2="33798"/>
                        <a14:foregroundMark x1="61172" y1="31359" x2="61172" y2="38850"/>
                        <a14:foregroundMark x1="13919" y1="60279" x2="24542" y2="70035"/>
                        <a14:foregroundMark x1="24542" y1="70035" x2="24542" y2="70035"/>
                        <a14:foregroundMark x1="73260" y1="63066" x2="73260" y2="63066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4791" y="45720"/>
            <a:ext cx="1139189" cy="1197609"/>
          </a:xfrm>
          <a:prstGeom prst="rect">
            <a:avLst/>
          </a:prstGeom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</xdr:pic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0.39539</cdr:x>
      <cdr:y>0.43719</cdr:y>
    </cdr:from>
    <cdr:to>
      <cdr:x>0.62056</cdr:x>
      <cdr:y>0.59969</cdr:y>
    </cdr:to>
    <cdr:sp macro="" textlink="Calculs!$C$7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DF615268-99C7-96E2-2A12-4F2DF0FCB752}"/>
            </a:ext>
          </a:extLst>
        </cdr:cNvPr>
        <cdr:cNvSpPr txBox="1"/>
      </cdr:nvSpPr>
      <cdr:spPr>
        <a:xfrm xmlns:a="http://schemas.openxmlformats.org/drawingml/2006/main">
          <a:off x="786360" y="962288"/>
          <a:ext cx="447817" cy="357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rtlCol="0"/>
        <a:lstStyle xmlns:a="http://schemas.openxmlformats.org/drawingml/2006/main"/>
        <a:p xmlns:a="http://schemas.openxmlformats.org/drawingml/2006/main">
          <a:fld id="{6AB667D4-CD25-4361-9FE9-96D1BA3D40E4}" type="TxLink">
            <a:rPr lang="en-US" sz="1800" b="1" i="0" u="none" strike="noStrike">
              <a:solidFill>
                <a:srgbClr val="0070C0"/>
              </a:solidFill>
              <a:latin typeface="Aptos Narrow"/>
            </a:rPr>
            <a:pPr/>
            <a:t>12</a:t>
          </a:fld>
          <a:endParaRPr lang="fr-FR" sz="1800" b="1">
            <a:solidFill>
              <a:srgbClr val="0070C0"/>
            </a:solidFill>
          </a:endParaRPr>
        </a:p>
      </cdr:txBody>
    </cdr:sp>
  </cdr:relSizeAnchor>
</c:userShape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Owner" xr10:uid="{6C9E138A-1E28-4303-AD80-5D54118447BF}" sourceName="Personne">
  <extLst>
    <x:ext xmlns:x15="http://schemas.microsoft.com/office/spreadsheetml/2010/11/main" uri="{2F2917AC-EB37-4324-AD4E-5DD8C200BD13}">
      <x15:tableSlicerCache tableId="3" column="4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tatus" xr10:uid="{1AF45C59-69EF-42E2-A753-A5A9D6B32E64}" sourceName="Status">
  <extLst>
    <x:ext xmlns:x15="http://schemas.microsoft.com/office/spreadsheetml/2010/11/main" uri="{2F2917AC-EB37-4324-AD4E-5DD8C200BD13}">
      <x15:tableSlicerCache tableId="3" column="9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PDCA" xr10:uid="{6B2CA4C6-C4DE-41C0-AB5B-E334C07BE001}" sourceName="PDCA">
  <extLst>
    <x:ext xmlns:x15="http://schemas.microsoft.com/office/spreadsheetml/2010/11/main" uri="{2F2917AC-EB37-4324-AD4E-5DD8C200BD13}">
      <x15:tableSlicerCache tableId="3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sponsable" xr10:uid="{7D9D3540-684B-410E-AF35-B6220B5C14B6}" cache="Segment_Owner" caption="Personne" columnCount="2" style="SlicerStyleOther2" rowHeight="180000"/>
  <slicer name="Statut" xr10:uid="{0BFE32AF-57AC-49DA-B3C6-BFD984D02F88}" cache="Segment_Status" caption="Status" style="SlicerStyleOther2" rowHeight="180000"/>
  <slicer name="PDCA" xr10:uid="{52B4FE1E-5BD6-4408-982C-3C05EDA975F2}" cache="Segment_PDCA" caption="PDCA" style="SlicerStyleOther2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D86D2-C823-4924-BAC2-587871E4E12E}" name="tbl_Services" displayName="tbl_Services" ref="D7:D15" headerRowCount="0" totalsRowShown="0" headerRowDxfId="42" dataDxfId="40" headerRowBorderDxfId="41">
  <tableColumns count="1">
    <tableColumn id="1" xr3:uid="{71C0AE8D-7553-47EB-85B2-DBDDC4C1EC8D}" name="Services" headerRowDxfId="39" dataDxfId="3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3B3030-D333-42B8-A75F-E41251D4CA45}" name="tbl_Owner" displayName="tbl_Owner" ref="D7:E14" headerRowCount="0" totalsRowShown="0" headerRowDxfId="37" dataDxfId="35" headerRowBorderDxfId="36">
  <tableColumns count="2">
    <tableColumn id="1" xr3:uid="{D73A74F4-5D6E-43A6-98FD-81952DBB014A}" name="Nom" headerRowDxfId="34" dataDxfId="33"/>
    <tableColumn id="2" xr3:uid="{BC7AA4BF-9DFB-441B-AB74-CCB2C308679C}" name="Service" headerRowDxfId="32" dataDxfId="31"/>
  </tableColumns>
  <tableStyleInfo name="TableStyleLight9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1C8F0E-FAB0-4878-9A39-EDEC4939C8AD}" name="tbl_Issue" displayName="tbl_Issue" ref="D7:D16" headerRowCount="0" totalsRowShown="0" headerRowDxfId="30" dataDxfId="28" headerRowBorderDxfId="29">
  <tableColumns count="1">
    <tableColumn id="1" xr3:uid="{4A921088-6CAF-4AC3-BB6A-356D33E11A22}" name="Problèmes" headerRowDxfId="27" dataDxfId="26"/>
  </tableColumns>
  <tableStyleInfo name="TableStyleLight9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15150A-C652-4B2F-8E05-60AFD1E6650C}" name="tbl_ToDoList" displayName="tbl_ToDoList" ref="D6:L18" totalsRowShown="0" headerRowDxfId="25" dataDxfId="23" headerRowBorderDxfId="24">
  <autoFilter ref="D6:L18" xr:uid="{5515150A-C652-4B2F-8E05-60AFD1E665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EE2D570-FDE5-4801-85D3-2C03F6DC9F89}" name="Problème" dataDxfId="22"/>
    <tableColumn id="2" xr3:uid="{E152D264-8C26-4B12-8D2D-5A0A1CAE5778}" name="ToDo" dataDxfId="21"/>
    <tableColumn id="3" xr3:uid="{D7CA56BC-344F-472C-9EAB-26C6DAD6EC6E}" name="PDCA" dataDxfId="20"/>
    <tableColumn id="4" xr3:uid="{01A5E4DF-2DA1-4DDB-99F3-BF05699CE4A6}" name="Personne" dataDxfId="19"/>
    <tableColumn id="5" xr3:uid="{B065624D-0C5A-4C67-8E18-EEF426875D80}" name="Service" dataDxfId="18">
      <calculatedColumnFormula>IF(tbl_ToDoList[[#This Row],[Personne]]&lt;&gt;"",INDEX(tbl_Owner[#All],MATCH(tbl_ToDoList[[#This Row],[Personne]],tbl_Owner[[#All],[Nom]],0),2),"")</calculatedColumnFormula>
    </tableColumn>
    <tableColumn id="6" xr3:uid="{1A558183-4878-44C0-AFC7-332FEB343E05}" name="Start" dataDxfId="17"/>
    <tableColumn id="7" xr3:uid="{2D4B1468-71D5-4C49-B985-72D1691464DD}" name="Deadline" dataDxfId="16"/>
    <tableColumn id="8" xr3:uid="{E33D34F3-CCCF-496A-A350-46FA62B42021}" name="Progress" dataDxfId="15" dataCellStyle="Pourcentage"/>
    <tableColumn id="9" xr3:uid="{2BD06BDC-E4BC-431C-A02F-27C57F4CC0A9}" name="Status" dataDxfId="0">
      <calculatedColumnFormula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calculatedColumnFormula>
    </tableColumn>
  </tableColumns>
  <tableStyleInfo name="TableStyleLight9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87A4AA5-E042-4CBF-8D1D-7FEE4CD5211B}" name="tbl_LISTES_PDCA" displayName="tbl_LISTES_PDCA" ref="B3:B7" totalsRowShown="0" headerRowDxfId="14" dataDxfId="13">
  <autoFilter ref="B3:B7" xr:uid="{D87A4AA5-E042-4CBF-8D1D-7FEE4CD5211B}">
    <filterColumn colId="0" hiddenButton="1"/>
  </autoFilter>
  <tableColumns count="1">
    <tableColumn id="1" xr3:uid="{8F8B1B88-22BD-4DCC-9D9F-638FD9BD5C21}" name="Statut PDCA" dataDxfId="12"/>
  </tableColumns>
  <tableStyleInfo name="TableStyleLight12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4D5D5E-8F58-4A51-BB04-D077CF0AD8B4}" name="tbl_LISTES_Tache" displayName="tbl_LISTES_Tache" ref="D3:D7" totalsRowShown="0" headerRowDxfId="11" dataDxfId="10">
  <autoFilter ref="D3:D7" xr:uid="{8E4D5D5E-8F58-4A51-BB04-D077CF0AD8B4}">
    <filterColumn colId="0" hiddenButton="1"/>
  </autoFilter>
  <tableColumns count="1">
    <tableColumn id="1" xr3:uid="{26B8E16B-AA68-41BD-8C4C-52EAAE2520A1}" name="Statut Tâche" dataDxfId="9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9331-CF54-4948-BB3B-3BD1E5F5CC4A}">
  <sheetPr codeName="Feuil1">
    <tabColor theme="7" tint="0.79998168889431442"/>
  </sheetPr>
  <dimension ref="C1:F50"/>
  <sheetViews>
    <sheetView showGridLines="0" showRowColHeaders="0" tabSelected="1" zoomScaleNormal="100" workbookViewId="0">
      <pane xSplit="2" topLeftCell="C1" activePane="topRight" state="frozen"/>
      <selection activeCell="F14" sqref="F14"/>
      <selection pane="topRight"/>
    </sheetView>
  </sheetViews>
  <sheetFormatPr baseColWidth="10" defaultColWidth="11.5546875" defaultRowHeight="14.4" x14ac:dyDescent="0.3"/>
  <cols>
    <col min="1" max="2" width="11.5546875" style="1"/>
    <col min="3" max="3" width="10.5546875" style="1" customWidth="1"/>
    <col min="4" max="4" width="19.6640625" style="1" customWidth="1"/>
    <col min="5" max="5" width="17.88671875" style="1" customWidth="1"/>
    <col min="6" max="16384" width="11.5546875" style="1"/>
  </cols>
  <sheetData>
    <row r="1" spans="3:6" ht="19.2" customHeight="1" x14ac:dyDescent="0.3"/>
    <row r="2" spans="3:6" ht="42.6" customHeight="1" x14ac:dyDescent="0.3">
      <c r="C2" s="5" t="s">
        <v>7</v>
      </c>
    </row>
    <row r="3" spans="3:6" ht="19.2" customHeight="1" x14ac:dyDescent="0.3"/>
    <row r="4" spans="3:6" ht="19.2" customHeight="1" x14ac:dyDescent="0.3"/>
    <row r="5" spans="3:6" ht="19.2" customHeight="1" x14ac:dyDescent="0.3"/>
    <row r="6" spans="3:6" ht="22.95" customHeight="1" thickBot="1" x14ac:dyDescent="0.35">
      <c r="D6" s="30" t="s">
        <v>0</v>
      </c>
      <c r="F6"/>
    </row>
    <row r="7" spans="3:6" ht="19.2" customHeight="1" thickTop="1" x14ac:dyDescent="0.3">
      <c r="D7" s="31" t="s">
        <v>37</v>
      </c>
    </row>
    <row r="8" spans="3:6" ht="19.2" customHeight="1" x14ac:dyDescent="0.3">
      <c r="D8" s="31" t="s">
        <v>2</v>
      </c>
    </row>
    <row r="9" spans="3:6" ht="19.2" customHeight="1" x14ac:dyDescent="0.3">
      <c r="D9" s="31" t="s">
        <v>3</v>
      </c>
    </row>
    <row r="10" spans="3:6" ht="19.2" customHeight="1" x14ac:dyDescent="0.3">
      <c r="D10" s="31" t="s">
        <v>4</v>
      </c>
    </row>
    <row r="11" spans="3:6" ht="19.2" customHeight="1" x14ac:dyDescent="0.3">
      <c r="D11" s="31" t="s">
        <v>5</v>
      </c>
    </row>
    <row r="12" spans="3:6" ht="19.2" customHeight="1" x14ac:dyDescent="0.3">
      <c r="D12" s="31" t="s">
        <v>6</v>
      </c>
    </row>
    <row r="13" spans="3:6" ht="19.2" customHeight="1" x14ac:dyDescent="0.3">
      <c r="D13" s="31" t="s">
        <v>39</v>
      </c>
    </row>
    <row r="14" spans="3:6" ht="19.2" customHeight="1" x14ac:dyDescent="0.3">
      <c r="D14" s="31" t="s">
        <v>1</v>
      </c>
    </row>
    <row r="15" spans="3:6" ht="19.2" customHeight="1" x14ac:dyDescent="0.3">
      <c r="D15" s="31" t="s">
        <v>58</v>
      </c>
    </row>
    <row r="16" spans="3:6" ht="19.2" customHeight="1" x14ac:dyDescent="0.3">
      <c r="D16" s="31"/>
    </row>
    <row r="17" spans="4:4" ht="19.2" customHeight="1" x14ac:dyDescent="0.3">
      <c r="D17" s="31"/>
    </row>
    <row r="18" spans="4:4" ht="19.2" customHeight="1" x14ac:dyDescent="0.3"/>
    <row r="19" spans="4:4" ht="19.2" customHeight="1" x14ac:dyDescent="0.3"/>
    <row r="20" spans="4:4" ht="19.2" customHeight="1" x14ac:dyDescent="0.3"/>
    <row r="21" spans="4:4" ht="19.2" customHeight="1" x14ac:dyDescent="0.3"/>
    <row r="22" spans="4:4" ht="19.2" customHeight="1" x14ac:dyDescent="0.3"/>
    <row r="23" spans="4:4" ht="19.2" customHeight="1" x14ac:dyDescent="0.3"/>
    <row r="24" spans="4:4" ht="19.2" customHeight="1" x14ac:dyDescent="0.3"/>
    <row r="25" spans="4:4" ht="19.2" customHeight="1" x14ac:dyDescent="0.3"/>
    <row r="26" spans="4:4" ht="19.2" customHeight="1" x14ac:dyDescent="0.3"/>
    <row r="27" spans="4:4" ht="19.2" customHeight="1" x14ac:dyDescent="0.3"/>
    <row r="28" spans="4:4" ht="19.2" customHeight="1" x14ac:dyDescent="0.3"/>
    <row r="29" spans="4:4" ht="19.2" customHeight="1" x14ac:dyDescent="0.3"/>
    <row r="30" spans="4:4" ht="19.2" customHeight="1" x14ac:dyDescent="0.3"/>
    <row r="31" spans="4:4" ht="19.2" customHeight="1" x14ac:dyDescent="0.3"/>
    <row r="32" spans="4:4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</sheetData>
  <sheetProtection selectLockedCells="1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8BC0-582F-4BFC-888C-1CC463F24900}">
  <sheetPr codeName="Feuil2">
    <tabColor theme="7" tint="0.59999389629810485"/>
  </sheetPr>
  <dimension ref="C1:E100"/>
  <sheetViews>
    <sheetView showGridLines="0" showRowColHeaders="0" workbookViewId="0">
      <pane xSplit="2" topLeftCell="C1" activePane="topRight" state="frozen"/>
      <selection activeCell="F14" sqref="F14"/>
      <selection pane="topRight"/>
    </sheetView>
  </sheetViews>
  <sheetFormatPr baseColWidth="10" defaultRowHeight="14.4" x14ac:dyDescent="0.3"/>
  <cols>
    <col min="3" max="3" width="10.5546875" customWidth="1"/>
    <col min="4" max="5" width="23.6640625" customWidth="1"/>
  </cols>
  <sheetData>
    <row r="1" spans="3:5" ht="19.2" customHeight="1" x14ac:dyDescent="0.3"/>
    <row r="2" spans="3:5" ht="42.6" customHeight="1" x14ac:dyDescent="0.3">
      <c r="C2" s="5" t="s">
        <v>61</v>
      </c>
    </row>
    <row r="3" spans="3:5" ht="19.2" customHeight="1" x14ac:dyDescent="0.3"/>
    <row r="4" spans="3:5" ht="19.2" customHeight="1" x14ac:dyDescent="0.3"/>
    <row r="5" spans="3:5" ht="19.2" customHeight="1" x14ac:dyDescent="0.3"/>
    <row r="6" spans="3:5" ht="22.95" customHeight="1" thickBot="1" x14ac:dyDescent="0.35">
      <c r="D6" s="13" t="s">
        <v>59</v>
      </c>
      <c r="E6" s="14" t="s">
        <v>8</v>
      </c>
    </row>
    <row r="7" spans="3:5" ht="19.2" customHeight="1" thickTop="1" x14ac:dyDescent="0.3">
      <c r="D7" s="4" t="s">
        <v>9</v>
      </c>
      <c r="E7" s="4" t="s">
        <v>37</v>
      </c>
    </row>
    <row r="8" spans="3:5" ht="19.2" customHeight="1" x14ac:dyDescent="0.3">
      <c r="D8" s="4" t="s">
        <v>10</v>
      </c>
      <c r="E8" s="4" t="s">
        <v>3</v>
      </c>
    </row>
    <row r="9" spans="3:5" ht="19.2" customHeight="1" x14ac:dyDescent="0.3">
      <c r="D9" s="4" t="s">
        <v>11</v>
      </c>
      <c r="E9" s="4" t="s">
        <v>39</v>
      </c>
    </row>
    <row r="10" spans="3:5" ht="19.2" customHeight="1" x14ac:dyDescent="0.3">
      <c r="D10" s="4" t="s">
        <v>12</v>
      </c>
      <c r="E10" s="4" t="s">
        <v>1</v>
      </c>
    </row>
    <row r="11" spans="3:5" ht="19.2" customHeight="1" x14ac:dyDescent="0.3">
      <c r="D11" s="4" t="s">
        <v>13</v>
      </c>
      <c r="E11" s="4" t="s">
        <v>6</v>
      </c>
    </row>
    <row r="12" spans="3:5" ht="19.2" customHeight="1" x14ac:dyDescent="0.3">
      <c r="D12" s="4" t="s">
        <v>14</v>
      </c>
      <c r="E12" s="4" t="s">
        <v>2</v>
      </c>
    </row>
    <row r="13" spans="3:5" ht="19.2" customHeight="1" x14ac:dyDescent="0.3">
      <c r="D13" s="4" t="s">
        <v>24</v>
      </c>
      <c r="E13" s="4" t="s">
        <v>5</v>
      </c>
    </row>
    <row r="14" spans="3:5" ht="19.2" customHeight="1" x14ac:dyDescent="0.3">
      <c r="D14" s="4" t="s">
        <v>49</v>
      </c>
      <c r="E14" s="4" t="s">
        <v>58</v>
      </c>
    </row>
    <row r="15" spans="3:5" ht="19.2" customHeight="1" x14ac:dyDescent="0.3">
      <c r="D15" s="4"/>
      <c r="E15" s="4"/>
    </row>
    <row r="16" spans="3:5" ht="19.2" customHeight="1" x14ac:dyDescent="0.3"/>
    <row r="17" ht="19.2" customHeight="1" x14ac:dyDescent="0.3"/>
    <row r="18" ht="19.2" customHeight="1" x14ac:dyDescent="0.3"/>
    <row r="19" ht="19.2" customHeight="1" x14ac:dyDescent="0.3"/>
    <row r="20" ht="19.2" customHeight="1" x14ac:dyDescent="0.3"/>
    <row r="21" ht="19.2" customHeight="1" x14ac:dyDescent="0.3"/>
    <row r="22" ht="19.2" customHeight="1" x14ac:dyDescent="0.3"/>
    <row r="23" ht="19.2" customHeight="1" x14ac:dyDescent="0.3"/>
    <row r="24" ht="19.2" customHeight="1" x14ac:dyDescent="0.3"/>
    <row r="25" ht="19.2" customHeight="1" x14ac:dyDescent="0.3"/>
    <row r="26" ht="19.2" customHeight="1" x14ac:dyDescent="0.3"/>
    <row r="27" ht="19.2" customHeight="1" x14ac:dyDescent="0.3"/>
    <row r="28" ht="19.2" customHeight="1" x14ac:dyDescent="0.3"/>
    <row r="29" ht="19.2" customHeight="1" x14ac:dyDescent="0.3"/>
    <row r="30" ht="19.2" customHeight="1" x14ac:dyDescent="0.3"/>
    <row r="31" ht="19.2" customHeight="1" x14ac:dyDescent="0.3"/>
    <row r="32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  <row r="51" ht="19.2" customHeight="1" x14ac:dyDescent="0.3"/>
    <row r="52" ht="19.2" customHeight="1" x14ac:dyDescent="0.3"/>
    <row r="53" ht="19.2" customHeight="1" x14ac:dyDescent="0.3"/>
    <row r="54" ht="19.2" customHeight="1" x14ac:dyDescent="0.3"/>
    <row r="55" ht="19.2" customHeight="1" x14ac:dyDescent="0.3"/>
    <row r="56" ht="19.2" customHeight="1" x14ac:dyDescent="0.3"/>
    <row r="57" ht="19.2" customHeight="1" x14ac:dyDescent="0.3"/>
    <row r="58" ht="19.2" customHeight="1" x14ac:dyDescent="0.3"/>
    <row r="59" ht="19.2" customHeight="1" x14ac:dyDescent="0.3"/>
    <row r="60" ht="19.2" customHeight="1" x14ac:dyDescent="0.3"/>
    <row r="61" ht="19.2" customHeight="1" x14ac:dyDescent="0.3"/>
    <row r="62" ht="19.2" customHeight="1" x14ac:dyDescent="0.3"/>
    <row r="63" ht="19.2" customHeight="1" x14ac:dyDescent="0.3"/>
    <row r="64" ht="19.2" customHeight="1" x14ac:dyDescent="0.3"/>
    <row r="65" ht="19.2" customHeight="1" x14ac:dyDescent="0.3"/>
    <row r="66" ht="19.2" customHeight="1" x14ac:dyDescent="0.3"/>
    <row r="67" ht="19.2" customHeight="1" x14ac:dyDescent="0.3"/>
    <row r="68" ht="19.2" customHeight="1" x14ac:dyDescent="0.3"/>
    <row r="69" ht="19.2" customHeight="1" x14ac:dyDescent="0.3"/>
    <row r="70" ht="19.2" customHeight="1" x14ac:dyDescent="0.3"/>
    <row r="71" ht="19.2" customHeight="1" x14ac:dyDescent="0.3"/>
    <row r="72" ht="19.2" customHeight="1" x14ac:dyDescent="0.3"/>
    <row r="73" ht="19.2" customHeight="1" x14ac:dyDescent="0.3"/>
    <row r="74" ht="19.2" customHeight="1" x14ac:dyDescent="0.3"/>
    <row r="75" ht="19.2" customHeight="1" x14ac:dyDescent="0.3"/>
    <row r="76" ht="19.2" customHeight="1" x14ac:dyDescent="0.3"/>
    <row r="77" ht="19.2" customHeight="1" x14ac:dyDescent="0.3"/>
    <row r="78" ht="19.2" customHeight="1" x14ac:dyDescent="0.3"/>
    <row r="79" ht="19.2" customHeight="1" x14ac:dyDescent="0.3"/>
    <row r="80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  <row r="100" ht="19.2" customHeight="1" x14ac:dyDescent="0.3"/>
  </sheetData>
  <dataValidations count="1">
    <dataValidation type="list" allowBlank="1" showInputMessage="1" showErrorMessage="1" errorTitle="Indication :" error="Veuillez choisir un Service dans le menu déroulant contenu dans la cellule." sqref="E7:E15" xr:uid="{0A3A3EB5-C607-484E-A7EE-9C1BCC7E1BE7}">
      <formula1>INDIRECT("tbl_Services[Services]")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8FB2-2CFC-4923-9D6B-75EA11DF3A0B}">
  <sheetPr codeName="Feuil3">
    <tabColor theme="7" tint="0.39997558519241921"/>
  </sheetPr>
  <dimension ref="C1:D100"/>
  <sheetViews>
    <sheetView showGridLines="0" showRowColHeaders="0" workbookViewId="0">
      <pane xSplit="2" topLeftCell="C1" activePane="topRight" state="frozen"/>
      <selection activeCell="F14" sqref="F14"/>
      <selection pane="topRight"/>
    </sheetView>
  </sheetViews>
  <sheetFormatPr baseColWidth="10" defaultRowHeight="14.4" x14ac:dyDescent="0.3"/>
  <cols>
    <col min="3" max="3" width="10.5546875" customWidth="1"/>
    <col min="4" max="4" width="43.109375" customWidth="1"/>
    <col min="5" max="5" width="23.6640625" customWidth="1"/>
  </cols>
  <sheetData>
    <row r="1" spans="3:4" ht="19.2" customHeight="1" x14ac:dyDescent="0.3"/>
    <row r="2" spans="3:4" ht="42.6" customHeight="1" x14ac:dyDescent="0.3">
      <c r="C2" s="5" t="s">
        <v>62</v>
      </c>
    </row>
    <row r="3" spans="3:4" ht="19.2" customHeight="1" x14ac:dyDescent="0.3"/>
    <row r="4" spans="3:4" ht="19.2" customHeight="1" x14ac:dyDescent="0.3"/>
    <row r="5" spans="3:4" ht="19.2" customHeight="1" x14ac:dyDescent="0.3"/>
    <row r="6" spans="3:4" ht="22.95" customHeight="1" thickBot="1" x14ac:dyDescent="0.35">
      <c r="D6" s="7" t="s">
        <v>60</v>
      </c>
    </row>
    <row r="7" spans="3:4" ht="19.2" customHeight="1" thickTop="1" x14ac:dyDescent="0.3">
      <c r="D7" s="4" t="s">
        <v>25</v>
      </c>
    </row>
    <row r="8" spans="3:4" ht="19.2" customHeight="1" x14ac:dyDescent="0.3">
      <c r="D8" s="4" t="s">
        <v>26</v>
      </c>
    </row>
    <row r="9" spans="3:4" ht="19.2" customHeight="1" x14ac:dyDescent="0.3">
      <c r="D9" s="4" t="s">
        <v>27</v>
      </c>
    </row>
    <row r="10" spans="3:4" ht="19.2" customHeight="1" x14ac:dyDescent="0.3">
      <c r="D10" s="4" t="s">
        <v>28</v>
      </c>
    </row>
    <row r="11" spans="3:4" ht="19.2" customHeight="1" x14ac:dyDescent="0.3">
      <c r="D11" s="4" t="s">
        <v>29</v>
      </c>
    </row>
    <row r="12" spans="3:4" ht="19.2" customHeight="1" x14ac:dyDescent="0.3">
      <c r="D12" s="4" t="s">
        <v>30</v>
      </c>
    </row>
    <row r="13" spans="3:4" ht="19.2" customHeight="1" x14ac:dyDescent="0.3">
      <c r="D13" s="4" t="s">
        <v>31</v>
      </c>
    </row>
    <row r="14" spans="3:4" ht="19.2" customHeight="1" x14ac:dyDescent="0.3">
      <c r="D14" s="4" t="s">
        <v>32</v>
      </c>
    </row>
    <row r="15" spans="3:4" ht="19.2" customHeight="1" x14ac:dyDescent="0.3">
      <c r="D15" s="4" t="s">
        <v>33</v>
      </c>
    </row>
    <row r="16" spans="3:4" ht="19.2" customHeight="1" x14ac:dyDescent="0.3">
      <c r="D16" s="4" t="s">
        <v>34</v>
      </c>
    </row>
    <row r="17" spans="4:4" ht="19.2" customHeight="1" x14ac:dyDescent="0.3">
      <c r="D17" s="4"/>
    </row>
    <row r="18" spans="4:4" ht="19.2" customHeight="1" x14ac:dyDescent="0.3">
      <c r="D18" s="4"/>
    </row>
    <row r="19" spans="4:4" ht="19.2" customHeight="1" x14ac:dyDescent="0.3"/>
    <row r="20" spans="4:4" ht="19.2" customHeight="1" x14ac:dyDescent="0.3"/>
    <row r="21" spans="4:4" ht="19.2" customHeight="1" x14ac:dyDescent="0.3"/>
    <row r="22" spans="4:4" ht="19.2" customHeight="1" x14ac:dyDescent="0.3"/>
    <row r="23" spans="4:4" ht="19.2" customHeight="1" x14ac:dyDescent="0.3"/>
    <row r="24" spans="4:4" ht="19.2" customHeight="1" x14ac:dyDescent="0.3"/>
    <row r="25" spans="4:4" ht="19.2" customHeight="1" x14ac:dyDescent="0.3"/>
    <row r="26" spans="4:4" ht="19.2" customHeight="1" x14ac:dyDescent="0.3"/>
    <row r="27" spans="4:4" ht="19.2" customHeight="1" x14ac:dyDescent="0.3"/>
    <row r="28" spans="4:4" ht="19.2" customHeight="1" x14ac:dyDescent="0.3"/>
    <row r="29" spans="4:4" ht="19.2" customHeight="1" x14ac:dyDescent="0.3"/>
    <row r="30" spans="4:4" ht="19.2" customHeight="1" x14ac:dyDescent="0.3"/>
    <row r="31" spans="4:4" ht="19.2" customHeight="1" x14ac:dyDescent="0.3"/>
    <row r="32" spans="4:4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  <row r="51" ht="19.2" customHeight="1" x14ac:dyDescent="0.3"/>
    <row r="52" ht="19.2" customHeight="1" x14ac:dyDescent="0.3"/>
    <row r="53" ht="19.2" customHeight="1" x14ac:dyDescent="0.3"/>
    <row r="54" ht="19.2" customHeight="1" x14ac:dyDescent="0.3"/>
    <row r="55" ht="19.2" customHeight="1" x14ac:dyDescent="0.3"/>
    <row r="56" ht="19.2" customHeight="1" x14ac:dyDescent="0.3"/>
    <row r="57" ht="19.2" customHeight="1" x14ac:dyDescent="0.3"/>
    <row r="58" ht="19.2" customHeight="1" x14ac:dyDescent="0.3"/>
    <row r="59" ht="19.2" customHeight="1" x14ac:dyDescent="0.3"/>
    <row r="60" ht="19.2" customHeight="1" x14ac:dyDescent="0.3"/>
    <row r="61" ht="19.2" customHeight="1" x14ac:dyDescent="0.3"/>
    <row r="62" ht="19.2" customHeight="1" x14ac:dyDescent="0.3"/>
    <row r="63" ht="19.2" customHeight="1" x14ac:dyDescent="0.3"/>
    <row r="64" ht="19.2" customHeight="1" x14ac:dyDescent="0.3"/>
    <row r="65" ht="19.2" customHeight="1" x14ac:dyDescent="0.3"/>
    <row r="66" ht="19.2" customHeight="1" x14ac:dyDescent="0.3"/>
    <row r="67" ht="19.2" customHeight="1" x14ac:dyDescent="0.3"/>
    <row r="68" ht="19.2" customHeight="1" x14ac:dyDescent="0.3"/>
    <row r="69" ht="19.2" customHeight="1" x14ac:dyDescent="0.3"/>
    <row r="70" ht="19.2" customHeight="1" x14ac:dyDescent="0.3"/>
    <row r="71" ht="19.2" customHeight="1" x14ac:dyDescent="0.3"/>
    <row r="72" ht="19.2" customHeight="1" x14ac:dyDescent="0.3"/>
    <row r="73" ht="19.2" customHeight="1" x14ac:dyDescent="0.3"/>
    <row r="74" ht="19.2" customHeight="1" x14ac:dyDescent="0.3"/>
    <row r="75" ht="19.2" customHeight="1" x14ac:dyDescent="0.3"/>
    <row r="76" ht="19.2" customHeight="1" x14ac:dyDescent="0.3"/>
    <row r="77" ht="19.2" customHeight="1" x14ac:dyDescent="0.3"/>
    <row r="78" ht="19.2" customHeight="1" x14ac:dyDescent="0.3"/>
    <row r="79" ht="19.2" customHeight="1" x14ac:dyDescent="0.3"/>
    <row r="80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  <row r="100" ht="19.2" customHeight="1" x14ac:dyDescent="0.3"/>
  </sheetData>
  <phoneticPr fontId="18" type="noConversion"/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657A-DFC7-4318-83C1-CA0766EA0D36}">
  <sheetPr codeName="Feuil4">
    <tabColor theme="7" tint="-0.249977111117893"/>
  </sheetPr>
  <dimension ref="C1:L100"/>
  <sheetViews>
    <sheetView showGridLines="0" showRowColHeaders="0" workbookViewId="0">
      <pane xSplit="2" topLeftCell="C1" activePane="topRight" state="frozen"/>
      <selection activeCell="F14" sqref="F14"/>
      <selection pane="topRight" activeCell="L8" sqref="L8"/>
    </sheetView>
  </sheetViews>
  <sheetFormatPr baseColWidth="10" defaultRowHeight="14.4" x14ac:dyDescent="0.3"/>
  <cols>
    <col min="3" max="3" width="10.5546875" customWidth="1"/>
    <col min="4" max="4" width="43.109375" customWidth="1"/>
    <col min="5" max="5" width="38" customWidth="1"/>
    <col min="6" max="6" width="9.33203125" customWidth="1"/>
    <col min="7" max="7" width="18.6640625" customWidth="1"/>
    <col min="8" max="8" width="16.6640625" customWidth="1"/>
    <col min="9" max="9" width="14" customWidth="1"/>
    <col min="11" max="11" width="14" customWidth="1"/>
    <col min="12" max="12" width="19.109375" customWidth="1"/>
    <col min="13" max="13" width="11.6640625" customWidth="1"/>
  </cols>
  <sheetData>
    <row r="1" spans="3:12" ht="19.2" customHeight="1" x14ac:dyDescent="0.3"/>
    <row r="2" spans="3:12" ht="42.6" customHeight="1" x14ac:dyDescent="0.3">
      <c r="C2" s="5" t="s">
        <v>56</v>
      </c>
    </row>
    <row r="3" spans="3:12" ht="19.2" customHeight="1" x14ac:dyDescent="0.3"/>
    <row r="4" spans="3:12" ht="19.2" customHeight="1" x14ac:dyDescent="0.3"/>
    <row r="5" spans="3:12" ht="19.2" customHeight="1" x14ac:dyDescent="0.3">
      <c r="I5" s="32"/>
      <c r="L5" s="33"/>
    </row>
    <row r="6" spans="3:12" ht="22.95" customHeight="1" thickBot="1" x14ac:dyDescent="0.35">
      <c r="D6" s="6" t="s">
        <v>63</v>
      </c>
      <c r="E6" s="6" t="s">
        <v>52</v>
      </c>
      <c r="F6" s="6" t="s">
        <v>17</v>
      </c>
      <c r="G6" s="6" t="s">
        <v>64</v>
      </c>
      <c r="H6" s="6" t="s">
        <v>8</v>
      </c>
      <c r="I6" s="6" t="s">
        <v>53</v>
      </c>
      <c r="J6" s="6" t="s">
        <v>16</v>
      </c>
      <c r="K6" s="6" t="s">
        <v>55</v>
      </c>
      <c r="L6" s="6" t="s">
        <v>54</v>
      </c>
    </row>
    <row r="7" spans="3:12" ht="19.2" customHeight="1" thickTop="1" x14ac:dyDescent="0.3">
      <c r="D7" s="49" t="s">
        <v>26</v>
      </c>
      <c r="E7" s="49" t="s">
        <v>35</v>
      </c>
      <c r="F7" s="3" t="s">
        <v>15</v>
      </c>
      <c r="G7" s="50" t="s">
        <v>13</v>
      </c>
      <c r="H7" s="10" t="str">
        <f>IF(tbl_ToDoList[[#This Row],[Personne]]&lt;&gt;"",INDEX(tbl_Owner[#All],MATCH(tbl_ToDoList[[#This Row],[Personne]],tbl_Owner[[#All],[Nom]],0),2),"")</f>
        <v>Expéditions</v>
      </c>
      <c r="I7" s="8">
        <v>45497</v>
      </c>
      <c r="J7" s="8">
        <v>45538</v>
      </c>
      <c r="K7" s="9">
        <v>1</v>
      </c>
      <c r="L7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8" spans="3:12" ht="19.2" customHeight="1" x14ac:dyDescent="0.3">
      <c r="D8" s="49" t="s">
        <v>29</v>
      </c>
      <c r="E8" s="49" t="s">
        <v>36</v>
      </c>
      <c r="F8" s="3" t="s">
        <v>18</v>
      </c>
      <c r="G8" s="50" t="s">
        <v>9</v>
      </c>
      <c r="H8" s="10" t="str">
        <f>IF(tbl_ToDoList[[#This Row],[Personne]]&lt;&gt;"",INDEX(tbl_Owner[#All],MATCH(tbl_ToDoList[[#This Row],[Personne]],tbl_Owner[[#All],[Nom]],0),2),"")</f>
        <v>Service Client</v>
      </c>
      <c r="I8" s="8">
        <v>45452</v>
      </c>
      <c r="J8" s="8">
        <v>45584</v>
      </c>
      <c r="K8" s="9">
        <v>0.8</v>
      </c>
      <c r="L8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En retard</v>
      </c>
    </row>
    <row r="9" spans="3:12" ht="19.2" customHeight="1" x14ac:dyDescent="0.3">
      <c r="D9" s="49" t="s">
        <v>30</v>
      </c>
      <c r="E9" s="49" t="s">
        <v>40</v>
      </c>
      <c r="F9" s="3" t="s">
        <v>15</v>
      </c>
      <c r="G9" s="50" t="s">
        <v>11</v>
      </c>
      <c r="H9" s="10" t="str">
        <f>IF(tbl_ToDoList[[#This Row],[Personne]]&lt;&gt;"",INDEX(tbl_Owner[#All],MATCH(tbl_ToDoList[[#This Row],[Personne]],tbl_Owner[[#All],[Nom]],0),2),"")</f>
        <v>Stocks</v>
      </c>
      <c r="I9" s="8">
        <v>45452</v>
      </c>
      <c r="J9" s="8">
        <v>45543</v>
      </c>
      <c r="K9" s="9">
        <v>1</v>
      </c>
      <c r="L9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10" spans="3:12" ht="19.2" customHeight="1" x14ac:dyDescent="0.3">
      <c r="D10" s="49" t="s">
        <v>26</v>
      </c>
      <c r="E10" s="49" t="s">
        <v>38</v>
      </c>
      <c r="F10" s="3" t="s">
        <v>18</v>
      </c>
      <c r="G10" s="50" t="s">
        <v>13</v>
      </c>
      <c r="H10" s="10" t="str">
        <f>IF(tbl_ToDoList[[#This Row],[Personne]]&lt;&gt;"",INDEX(tbl_Owner[#All],MATCH(tbl_ToDoList[[#This Row],[Personne]],tbl_Owner[[#All],[Nom]],0),2),"")</f>
        <v>Expéditions</v>
      </c>
      <c r="I10" s="8">
        <v>45467</v>
      </c>
      <c r="J10" s="8">
        <v>45544</v>
      </c>
      <c r="K10" s="9">
        <v>0</v>
      </c>
      <c r="L10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Non-démarrée</v>
      </c>
    </row>
    <row r="11" spans="3:12" ht="19.2" customHeight="1" x14ac:dyDescent="0.3">
      <c r="D11" s="49" t="s">
        <v>30</v>
      </c>
      <c r="E11" s="49" t="s">
        <v>41</v>
      </c>
      <c r="F11" s="3" t="s">
        <v>18</v>
      </c>
      <c r="G11" s="50" t="s">
        <v>10</v>
      </c>
      <c r="H11" s="10" t="str">
        <f>IF(tbl_ToDoList[[#This Row],[Personne]]&lt;&gt;"",INDEX(tbl_Owner[#All],MATCH(tbl_ToDoList[[#This Row],[Personne]],tbl_Owner[[#All],[Nom]],0),2),"")</f>
        <v>Production</v>
      </c>
      <c r="I11" s="8">
        <v>45468</v>
      </c>
      <c r="J11" s="8">
        <v>45540</v>
      </c>
      <c r="K11" s="9">
        <v>1</v>
      </c>
      <c r="L11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12" spans="3:12" ht="19.2" customHeight="1" x14ac:dyDescent="0.3">
      <c r="D12" s="49" t="s">
        <v>30</v>
      </c>
      <c r="E12" s="49" t="s">
        <v>42</v>
      </c>
      <c r="F12" s="3" t="s">
        <v>19</v>
      </c>
      <c r="G12" s="50" t="s">
        <v>9</v>
      </c>
      <c r="H12" s="10" t="str">
        <f>IF(tbl_ToDoList[[#This Row],[Personne]]&lt;&gt;"",INDEX(tbl_Owner[#All],MATCH(tbl_ToDoList[[#This Row],[Personne]],tbl_Owner[[#All],[Nom]],0),2),"")</f>
        <v>Service Client</v>
      </c>
      <c r="I12" s="8">
        <v>45477</v>
      </c>
      <c r="J12" s="8">
        <v>45595</v>
      </c>
      <c r="K12" s="9">
        <v>0.5</v>
      </c>
      <c r="L12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En retard</v>
      </c>
    </row>
    <row r="13" spans="3:12" ht="19.2" customHeight="1" x14ac:dyDescent="0.3">
      <c r="D13" s="49" t="s">
        <v>31</v>
      </c>
      <c r="E13" s="49" t="s">
        <v>43</v>
      </c>
      <c r="F13" s="3" t="s">
        <v>15</v>
      </c>
      <c r="G13" s="50" t="s">
        <v>12</v>
      </c>
      <c r="H13" s="10" t="str">
        <f>IF(tbl_ToDoList[[#This Row],[Personne]]&lt;&gt;"",INDEX(tbl_Owner[#All],MATCH(tbl_ToDoList[[#This Row],[Personne]],tbl_Owner[[#All],[Nom]],0),2),"")</f>
        <v>RH</v>
      </c>
      <c r="I13" s="8">
        <v>45457</v>
      </c>
      <c r="J13" s="8">
        <v>45505</v>
      </c>
      <c r="K13" s="9">
        <v>1</v>
      </c>
      <c r="L13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14" spans="3:12" ht="19.2" customHeight="1" x14ac:dyDescent="0.3">
      <c r="D14" s="49" t="s">
        <v>32</v>
      </c>
      <c r="E14" s="49" t="s">
        <v>47</v>
      </c>
      <c r="F14" s="3" t="s">
        <v>15</v>
      </c>
      <c r="G14" s="50" t="s">
        <v>9</v>
      </c>
      <c r="H14" s="10" t="str">
        <f>IF(tbl_ToDoList[[#This Row],[Personne]]&lt;&gt;"",INDEX(tbl_Owner[#All],MATCH(tbl_ToDoList[[#This Row],[Personne]],tbl_Owner[[#All],[Nom]],0),2),"")</f>
        <v>Service Client</v>
      </c>
      <c r="I14" s="8">
        <v>45529</v>
      </c>
      <c r="J14" s="8">
        <v>45560</v>
      </c>
      <c r="K14" s="9">
        <v>0</v>
      </c>
      <c r="L14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Non-démarrée</v>
      </c>
    </row>
    <row r="15" spans="3:12" ht="19.2" customHeight="1" x14ac:dyDescent="0.3">
      <c r="D15" s="49" t="s">
        <v>34</v>
      </c>
      <c r="E15" s="49" t="s">
        <v>48</v>
      </c>
      <c r="F15" s="3" t="s">
        <v>15</v>
      </c>
      <c r="G15" s="50" t="s">
        <v>9</v>
      </c>
      <c r="H15" s="10" t="str">
        <f>IF(tbl_ToDoList[[#This Row],[Personne]]&lt;&gt;"",INDEX(tbl_Owner[#All],MATCH(tbl_ToDoList[[#This Row],[Personne]],tbl_Owner[[#All],[Nom]],0),2),"")</f>
        <v>Service Client</v>
      </c>
      <c r="I15" s="8">
        <v>45542</v>
      </c>
      <c r="J15" s="8">
        <v>45545</v>
      </c>
      <c r="K15" s="9">
        <v>1</v>
      </c>
      <c r="L15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16" spans="3:12" ht="19.2" customHeight="1" x14ac:dyDescent="0.3">
      <c r="D16" s="49" t="s">
        <v>31</v>
      </c>
      <c r="E16" s="49" t="s">
        <v>44</v>
      </c>
      <c r="F16" s="3" t="s">
        <v>18</v>
      </c>
      <c r="G16" s="50" t="s">
        <v>12</v>
      </c>
      <c r="H16" s="10" t="str">
        <f>IF(tbl_ToDoList[[#This Row],[Personne]]&lt;&gt;"",INDEX(tbl_Owner[#All],MATCH(tbl_ToDoList[[#This Row],[Personne]],tbl_Owner[[#All],[Nom]],0),2),"")</f>
        <v>RH</v>
      </c>
      <c r="I16" s="8">
        <v>45506</v>
      </c>
      <c r="J16" s="8">
        <v>45536</v>
      </c>
      <c r="K16" s="9">
        <v>0.45</v>
      </c>
      <c r="L16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En retard</v>
      </c>
    </row>
    <row r="17" spans="4:12" ht="19.2" customHeight="1" x14ac:dyDescent="0.3">
      <c r="D17" s="49" t="s">
        <v>31</v>
      </c>
      <c r="E17" s="49" t="s">
        <v>45</v>
      </c>
      <c r="F17" s="3" t="s">
        <v>19</v>
      </c>
      <c r="G17" s="50" t="s">
        <v>49</v>
      </c>
      <c r="H17" s="10" t="str">
        <f>IF(tbl_ToDoList[[#This Row],[Personne]]&lt;&gt;"",INDEX(tbl_Owner[#All],MATCH(tbl_ToDoList[[#This Row],[Personne]],tbl_Owner[[#All],[Nom]],0),2),"")</f>
        <v>Direction</v>
      </c>
      <c r="I17" s="8">
        <v>45537</v>
      </c>
      <c r="J17" s="8">
        <v>45545</v>
      </c>
      <c r="K17" s="9">
        <v>1</v>
      </c>
      <c r="L17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18" spans="4:12" ht="19.2" customHeight="1" x14ac:dyDescent="0.3">
      <c r="D18" s="49" t="s">
        <v>31</v>
      </c>
      <c r="E18" s="49" t="s">
        <v>46</v>
      </c>
      <c r="F18" s="3" t="s">
        <v>20</v>
      </c>
      <c r="G18" s="50" t="s">
        <v>12</v>
      </c>
      <c r="H18" s="10" t="str">
        <f>IF(tbl_ToDoList[[#This Row],[Personne]]&lt;&gt;"",INDEX(tbl_Owner[#All],MATCH(tbl_ToDoList[[#This Row],[Personne]],tbl_Owner[[#All],[Nom]],0),2),"")</f>
        <v>RH</v>
      </c>
      <c r="I18" s="8">
        <v>45546</v>
      </c>
      <c r="J18" s="8">
        <v>45565</v>
      </c>
      <c r="K18" s="9">
        <v>1</v>
      </c>
      <c r="L18" s="10" t="str">
        <f ca="1">IF(tbl_ToDoList[[#This Row],[Progress]]="", "",
   IF(tbl_ToDoList[[#This Row],[Progress]]=0, Listes!$D$4,
      IF(AND(tbl_ToDoList[[#This Row],[Progress]]&gt;0, tbl_ToDoList[[#This Row],[Progress]]&lt;1, tbl_ToDoList[[#This Row],[Deadline]]&gt;TODAY()), Listes!$D$5,
         IF(AND(tbl_ToDoList[[#This Row],[Progress]]&gt;0, tbl_ToDoList[[#This Row],[Progress]]&lt;1, tbl_ToDoList[[#This Row],[Deadline]]&lt;=TODAY()), Listes!$D$6, Listes!$D$7)
      )
   )
)</f>
        <v>Terminée</v>
      </c>
    </row>
    <row r="19" spans="4:12" ht="19.2" customHeight="1" x14ac:dyDescent="0.3"/>
    <row r="20" spans="4:12" ht="19.2" customHeight="1" x14ac:dyDescent="0.3"/>
    <row r="21" spans="4:12" ht="19.2" customHeight="1" x14ac:dyDescent="0.3"/>
    <row r="22" spans="4:12" ht="19.2" customHeight="1" x14ac:dyDescent="0.3"/>
    <row r="23" spans="4:12" ht="19.2" customHeight="1" x14ac:dyDescent="0.3"/>
    <row r="24" spans="4:12" ht="19.2" customHeight="1" x14ac:dyDescent="0.3"/>
    <row r="25" spans="4:12" ht="19.2" customHeight="1" x14ac:dyDescent="0.3"/>
    <row r="26" spans="4:12" ht="19.2" customHeight="1" x14ac:dyDescent="0.3"/>
    <row r="27" spans="4:12" ht="19.2" customHeight="1" x14ac:dyDescent="0.3"/>
    <row r="28" spans="4:12" ht="19.2" customHeight="1" x14ac:dyDescent="0.3"/>
    <row r="29" spans="4:12" ht="19.2" customHeight="1" x14ac:dyDescent="0.3"/>
    <row r="30" spans="4:12" ht="19.2" customHeight="1" x14ac:dyDescent="0.3"/>
    <row r="31" spans="4:12" ht="19.2" customHeight="1" x14ac:dyDescent="0.3"/>
    <row r="32" spans="4:12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  <row r="41" ht="19.2" customHeight="1" x14ac:dyDescent="0.3"/>
    <row r="42" ht="19.2" customHeight="1" x14ac:dyDescent="0.3"/>
    <row r="43" ht="19.2" customHeight="1" x14ac:dyDescent="0.3"/>
    <row r="44" ht="19.2" customHeight="1" x14ac:dyDescent="0.3"/>
    <row r="45" ht="19.2" customHeight="1" x14ac:dyDescent="0.3"/>
    <row r="46" ht="19.2" customHeight="1" x14ac:dyDescent="0.3"/>
    <row r="47" ht="19.2" customHeight="1" x14ac:dyDescent="0.3"/>
    <row r="48" ht="19.2" customHeight="1" x14ac:dyDescent="0.3"/>
    <row r="49" ht="19.2" customHeight="1" x14ac:dyDescent="0.3"/>
    <row r="50" ht="19.2" customHeight="1" x14ac:dyDescent="0.3"/>
    <row r="51" ht="19.2" customHeight="1" x14ac:dyDescent="0.3"/>
    <row r="52" ht="19.2" customHeight="1" x14ac:dyDescent="0.3"/>
    <row r="53" ht="19.2" customHeight="1" x14ac:dyDescent="0.3"/>
    <row r="54" ht="19.2" customHeight="1" x14ac:dyDescent="0.3"/>
    <row r="55" ht="19.2" customHeight="1" x14ac:dyDescent="0.3"/>
    <row r="56" ht="19.2" customHeight="1" x14ac:dyDescent="0.3"/>
    <row r="57" ht="19.2" customHeight="1" x14ac:dyDescent="0.3"/>
    <row r="58" ht="19.2" customHeight="1" x14ac:dyDescent="0.3"/>
    <row r="59" ht="19.2" customHeight="1" x14ac:dyDescent="0.3"/>
    <row r="60" ht="19.2" customHeight="1" x14ac:dyDescent="0.3"/>
    <row r="61" ht="19.2" customHeight="1" x14ac:dyDescent="0.3"/>
    <row r="62" ht="19.2" customHeight="1" x14ac:dyDescent="0.3"/>
    <row r="63" ht="19.2" customHeight="1" x14ac:dyDescent="0.3"/>
    <row r="64" ht="19.2" customHeight="1" x14ac:dyDescent="0.3"/>
    <row r="65" ht="19.2" customHeight="1" x14ac:dyDescent="0.3"/>
    <row r="66" ht="19.2" customHeight="1" x14ac:dyDescent="0.3"/>
    <row r="67" ht="19.2" customHeight="1" x14ac:dyDescent="0.3"/>
    <row r="68" ht="19.2" customHeight="1" x14ac:dyDescent="0.3"/>
    <row r="69" ht="19.2" customHeight="1" x14ac:dyDescent="0.3"/>
    <row r="70" ht="19.2" customHeight="1" x14ac:dyDescent="0.3"/>
    <row r="71" ht="19.2" customHeight="1" x14ac:dyDescent="0.3"/>
    <row r="72" ht="19.2" customHeight="1" x14ac:dyDescent="0.3"/>
    <row r="73" ht="19.2" customHeight="1" x14ac:dyDescent="0.3"/>
    <row r="74" ht="19.2" customHeight="1" x14ac:dyDescent="0.3"/>
    <row r="75" ht="19.2" customHeight="1" x14ac:dyDescent="0.3"/>
    <row r="76" ht="19.2" customHeight="1" x14ac:dyDescent="0.3"/>
    <row r="77" ht="19.2" customHeight="1" x14ac:dyDescent="0.3"/>
    <row r="78" ht="19.2" customHeight="1" x14ac:dyDescent="0.3"/>
    <row r="79" ht="19.2" customHeight="1" x14ac:dyDescent="0.3"/>
    <row r="80" ht="19.2" customHeight="1" x14ac:dyDescent="0.3"/>
    <row r="81" ht="19.2" customHeight="1" x14ac:dyDescent="0.3"/>
    <row r="82" ht="19.2" customHeight="1" x14ac:dyDescent="0.3"/>
    <row r="83" ht="19.2" customHeight="1" x14ac:dyDescent="0.3"/>
    <row r="84" ht="19.2" customHeight="1" x14ac:dyDescent="0.3"/>
    <row r="85" ht="19.2" customHeight="1" x14ac:dyDescent="0.3"/>
    <row r="86" ht="19.2" customHeight="1" x14ac:dyDescent="0.3"/>
    <row r="87" ht="19.2" customHeight="1" x14ac:dyDescent="0.3"/>
    <row r="88" ht="19.2" customHeight="1" x14ac:dyDescent="0.3"/>
    <row r="89" ht="19.2" customHeight="1" x14ac:dyDescent="0.3"/>
    <row r="90" ht="19.2" customHeight="1" x14ac:dyDescent="0.3"/>
    <row r="91" ht="19.2" customHeight="1" x14ac:dyDescent="0.3"/>
    <row r="92" ht="19.2" customHeight="1" x14ac:dyDescent="0.3"/>
    <row r="93" ht="19.2" customHeight="1" x14ac:dyDescent="0.3"/>
    <row r="94" ht="19.2" customHeight="1" x14ac:dyDescent="0.3"/>
    <row r="95" ht="19.2" customHeight="1" x14ac:dyDescent="0.3"/>
    <row r="96" ht="19.2" customHeight="1" x14ac:dyDescent="0.3"/>
    <row r="97" ht="19.2" customHeight="1" x14ac:dyDescent="0.3"/>
    <row r="98" ht="19.2" customHeight="1" x14ac:dyDescent="0.3"/>
    <row r="99" ht="19.2" customHeight="1" x14ac:dyDescent="0.3"/>
    <row r="100" ht="19.2" customHeight="1" x14ac:dyDescent="0.3"/>
  </sheetData>
  <phoneticPr fontId="18" type="noConversion"/>
  <conditionalFormatting sqref="E7:E18 J7:J18">
    <cfRule type="expression" dxfId="8" priority="10">
      <formula>AND(D7&lt;&gt;"",E7="")</formula>
    </cfRule>
  </conditionalFormatting>
  <conditionalFormatting sqref="F7:F18">
    <cfRule type="expression" dxfId="7" priority="9">
      <formula>AND(D7&lt;&gt;"",E7&lt;&gt;"",F7="")</formula>
    </cfRule>
  </conditionalFormatting>
  <conditionalFormatting sqref="G7:G18">
    <cfRule type="expression" dxfId="6" priority="8">
      <formula>AND(D7&lt;&gt;"",E7&lt;&gt;"",F7&lt;&gt;"",G7="")</formula>
    </cfRule>
  </conditionalFormatting>
  <conditionalFormatting sqref="I7:I18">
    <cfRule type="expression" dxfId="5" priority="7">
      <formula>AND(D7&lt;&gt;"",E7&lt;&gt;"",F7&lt;&gt;"",G7&lt;&gt;"",I7="")</formula>
    </cfRule>
  </conditionalFormatting>
  <conditionalFormatting sqref="K7:K18">
    <cfRule type="expression" dxfId="4" priority="111">
      <formula>AND(D7&lt;&gt;"",E7&lt;&gt;"",F7&lt;&gt;"",G7&lt;&gt;"",I7&lt;&gt;"",J7&lt;&gt;"",K7="")</formula>
    </cfRule>
    <cfRule type="dataBar" priority="112">
      <dataBar>
        <cfvo type="min"/>
        <cfvo type="percent" val="100"/>
        <color theme="7" tint="0.79998168889431442"/>
      </dataBar>
      <extLst>
        <ext xmlns:x14="http://schemas.microsoft.com/office/spreadsheetml/2009/9/main" uri="{B025F937-C7B1-47D3-B67F-A62EFF666E3E}">
          <x14:id>{83CE03D0-71A4-4FDB-A722-21163C71E24C}</x14:id>
        </ext>
      </extLst>
    </cfRule>
  </conditionalFormatting>
  <dataValidations count="6">
    <dataValidation type="list" allowBlank="1" showInputMessage="1" showErrorMessage="1" errorTitle="Indication :" error="Veuillez choisir un Statut dans le menu déroulant contenu dans la cellule." sqref="F7:F18" xr:uid="{801389E0-419B-4500-A710-B2D66F086062}">
      <formula1>INDIRECT("tbl_LISTES_PDCA[Statut PDCA]")</formula1>
    </dataValidation>
    <dataValidation type="list" allowBlank="1" showInputMessage="1" showErrorMessage="1" errorTitle="Indication :" error="Veuillez choisir une Personne dans le menu déroulant contenu dans la cellule." sqref="G7:G18" xr:uid="{22C85EE4-4A0B-4284-80C4-B007A1B6FBFF}">
      <formula1>Liste_personnes</formula1>
    </dataValidation>
    <dataValidation type="date" operator="greaterThan" allowBlank="1" showInputMessage="1" showErrorMessage="1" errorTitle="Indication :" error="Veuillez saisir une date au format JJ/MM/AA." sqref="I7:I18" xr:uid="{1036FA05-1473-4984-9404-436C40AFBF65}">
      <formula1>1</formula1>
    </dataValidation>
    <dataValidation type="decimal" allowBlank="1" showInputMessage="1" showErrorMessage="1" errorTitle="Indication :" error="Veuillez saisir un pourcentage entre 0 et 100%." sqref="K7:K18" xr:uid="{A6F88694-94D0-4068-B697-0DFDCD95991D}">
      <formula1>0</formula1>
      <formula2>1</formula2>
    </dataValidation>
    <dataValidation type="list" allowBlank="1" showInputMessage="1" errorTitle="Indication :" error="Veuillez choisir un Problème dans le menu déroulant contenu dans la cellule." sqref="D7:D18" xr:uid="{C3AA8B3C-3E16-4ECF-96E4-72AAB919BC82}">
      <formula1>Liste_problemes</formula1>
    </dataValidation>
    <dataValidation type="date" operator="greaterThan" allowBlank="1" showInputMessage="1" showErrorMessage="1" errorTitle="Indication :" error="La date de Deadline doit être postérieure à la date de Démarrage." sqref="J7:J18" xr:uid="{00B4BFCC-76D3-4DCF-9878-8CAC664D4C4C}">
      <formula1>I7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CE03D0-71A4-4FDB-A722-21163C71E24C}">
            <x14:dataBar minLength="0" maxLength="100" border="1" negativeBarBorderColorSameAsPositive="0">
              <x14:cfvo type="autoMin"/>
              <x14:cfvo type="percent">
                <xm:f>100</xm:f>
              </x14:cfvo>
              <x14:borderColor rgb="FF008AEF"/>
              <x14:negativeFillColor rgb="FFFF0000"/>
              <x14:negativeBorderColor rgb="FFFF0000"/>
              <x14:axisColor rgb="FF000000"/>
            </x14:dataBar>
          </x14:cfRule>
          <xm:sqref>K7:K18</xm:sqref>
        </x14:conditionalFormatting>
        <x14:conditionalFormatting xmlns:xm="http://schemas.microsoft.com/office/excel/2006/main">
          <x14:cfRule type="containsText" priority="1" operator="containsText" id="{FDF6DB4E-C5B3-413A-AC42-33BF0037019A}">
            <xm:f>NOT(ISERROR(SEARCH(Listes!$D$7,L7)))</xm:f>
            <xm:f>Listes!$D$7</xm:f>
            <x14:dxf>
              <font>
                <color rgb="FF00B050"/>
              </font>
            </x14:dxf>
          </x14:cfRule>
          <x14:cfRule type="containsText" priority="2" operator="containsText" id="{ACC97ABF-DBCC-46C7-8E03-6D7928FC2C82}">
            <xm:f>NOT(ISERROR(SEARCH(Listes!$D$6,L7)))</xm:f>
            <xm:f>Listes!$D$6</xm:f>
            <x14:dxf>
              <font>
                <color rgb="FFC00000"/>
              </font>
            </x14:dxf>
          </x14:cfRule>
          <x14:cfRule type="containsText" priority="3" operator="containsText" id="{A111F9DE-8854-474E-A4A9-90C3157E85D9}">
            <xm:f>NOT(ISERROR(SEARCH(Listes!$D$5,L7)))</xm:f>
            <xm:f>Listes!$D$5</xm:f>
            <x14:dxf>
              <font>
                <color rgb="FF0070C0"/>
              </font>
            </x14:dxf>
          </x14:cfRule>
          <xm:sqref>L7:L18</xm:sqref>
        </x14:conditionalFormatting>
      </x14:conditionalFormatting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4337-43AA-4C62-9559-93A0CBF1D916}">
  <sheetPr codeName="Feuil5">
    <tabColor theme="7" tint="-0.499984740745262"/>
    <pageSetUpPr fitToPage="1"/>
  </sheetPr>
  <dimension ref="C2:L38"/>
  <sheetViews>
    <sheetView showGridLines="0" showRowColHeaders="0" zoomScale="85" zoomScaleNormal="85" workbookViewId="0">
      <pane xSplit="2" topLeftCell="C1" activePane="topRight" state="frozen"/>
      <selection pane="topRight" activeCell="I2" sqref="I2"/>
    </sheetView>
  </sheetViews>
  <sheetFormatPr baseColWidth="10" defaultRowHeight="14.4" x14ac:dyDescent="0.3"/>
  <cols>
    <col min="3" max="3" width="10.5546875" customWidth="1"/>
    <col min="12" max="14" width="11.5546875" customWidth="1"/>
  </cols>
  <sheetData>
    <row r="2" spans="3:5" ht="52.8" x14ac:dyDescent="0.3">
      <c r="C2" s="5" t="s">
        <v>17</v>
      </c>
    </row>
    <row r="3" spans="3:5" ht="23.4" x14ac:dyDescent="0.45">
      <c r="C3" s="48" t="str">
        <f>"Total tâches : "&amp;Calculs!C7</f>
        <v>Total tâches : 12</v>
      </c>
      <c r="E3" s="40"/>
    </row>
    <row r="24" spans="4:12" ht="21" x14ac:dyDescent="0.4">
      <c r="H24" s="64" t="s">
        <v>15</v>
      </c>
      <c r="I24" s="64" t="s">
        <v>18</v>
      </c>
      <c r="J24" s="64" t="s">
        <v>19</v>
      </c>
      <c r="K24" s="64" t="s">
        <v>20</v>
      </c>
      <c r="L24" s="65" t="s">
        <v>50</v>
      </c>
    </row>
    <row r="25" spans="4:12" x14ac:dyDescent="0.3">
      <c r="D25" s="47" t="str">
        <f>Calculs!L2&amp;" + "&amp;Calculs!J2&amp;" + "&amp;Calculs!K2</f>
        <v>Tâches terminées + Tâches en cours + Tâches en retard</v>
      </c>
    </row>
    <row r="27" spans="4:12" ht="23.4" x14ac:dyDescent="0.45">
      <c r="D27" s="38" t="s">
        <v>57</v>
      </c>
      <c r="E27" s="39"/>
      <c r="H27" s="63">
        <f ca="1">(Calculs!K3+Calculs!L3+Calculs!J3)/Calculs!C3</f>
        <v>0.8</v>
      </c>
      <c r="I27" s="63">
        <f ca="1">(Calculs!K4+Calculs!L4+Calculs!J4)/Calculs!C4</f>
        <v>0.75</v>
      </c>
      <c r="J27" s="63">
        <f ca="1">(Calculs!K5+Calculs!L5+Calculs!J5)/Calculs!C5</f>
        <v>1</v>
      </c>
      <c r="K27" s="63">
        <f ca="1">(Calculs!K6+Calculs!L6+Calculs!J6)/Calculs!C6</f>
        <v>1</v>
      </c>
      <c r="L27" s="63">
        <f ca="1">(Calculs!K7+Calculs!L7+Calculs!J7)/Calculs!C7</f>
        <v>0.83333333333333337</v>
      </c>
    </row>
    <row r="28" spans="4:12" ht="18" x14ac:dyDescent="0.35">
      <c r="D28" s="52" t="str">
        <f>"Part des "&amp;Calculs!K2</f>
        <v>Part des Tâches en retard</v>
      </c>
      <c r="E28" s="53"/>
      <c r="F28" s="53"/>
      <c r="G28" s="54"/>
      <c r="H28" s="55">
        <f ca="1">IFERROR(Calculs!K3/(Calculs!L3+Calculs!K3+Calculs!J3),0)</f>
        <v>0</v>
      </c>
      <c r="I28" s="55">
        <f ca="1">IFERROR(Calculs!K4/(Calculs!L4+Calculs!K4+Calculs!J4),0)</f>
        <v>0.66666666666666663</v>
      </c>
      <c r="J28" s="55">
        <f ca="1">IFERROR(Calculs!K5/(Calculs!K5+Calculs!L5+Calculs!J5),0)</f>
        <v>0.5</v>
      </c>
      <c r="K28" s="55">
        <f ca="1">IFERROR(Calculs!K6/(Calculs!K6+Calculs!L6+Calculs!J6),0)</f>
        <v>0</v>
      </c>
      <c r="L28" s="68">
        <f ca="1">IFERROR(Calculs!K7/(Calculs!K7+Calculs!L7+Calculs!J7),0)</f>
        <v>0.3</v>
      </c>
    </row>
    <row r="29" spans="4:12" ht="18" x14ac:dyDescent="0.35">
      <c r="D29" s="51" t="str">
        <f>"Part des "&amp;Calculs!I2</f>
        <v>Part des Tâches non-démarrées</v>
      </c>
      <c r="E29" s="41"/>
      <c r="F29" s="41"/>
      <c r="H29" s="44">
        <f ca="1">Calculs!I3/Calculs!C3</f>
        <v>0.2</v>
      </c>
      <c r="I29" s="44">
        <f ca="1">Calculs!I4/Calculs!C4</f>
        <v>0.25</v>
      </c>
      <c r="J29" s="44">
        <f ca="1">Calculs!I5/Calculs!C5</f>
        <v>0</v>
      </c>
      <c r="K29" s="44">
        <f ca="1">Calculs!I6/Calculs!C6</f>
        <v>0</v>
      </c>
      <c r="L29" s="45">
        <f ca="1">Calculs!I7/Calculs!C7</f>
        <v>0.16666666666666666</v>
      </c>
    </row>
    <row r="31" spans="4:12" x14ac:dyDescent="0.3">
      <c r="D31" s="47" t="str">
        <f>"% "&amp;Calculs!E2&amp;"  X  % "&amp;Calculs!L2&amp;""</f>
        <v>% Progression  X  % Tâches terminées</v>
      </c>
    </row>
    <row r="33" spans="4:12" ht="23.4" x14ac:dyDescent="0.45">
      <c r="D33" s="38" t="s">
        <v>76</v>
      </c>
      <c r="E33" s="39"/>
      <c r="H33" s="63">
        <f ca="1">H35*H34</f>
        <v>0.64000000000000012</v>
      </c>
      <c r="I33" s="63">
        <f ca="1">I35*I34</f>
        <v>0.140625</v>
      </c>
      <c r="J33" s="63">
        <f t="shared" ref="J33:K33" ca="1" si="0">J35*J34</f>
        <v>0.375</v>
      </c>
      <c r="K33" s="63">
        <f t="shared" ca="1" si="0"/>
        <v>1</v>
      </c>
      <c r="L33" s="63">
        <f ca="1">L35*L34</f>
        <v>0.42534722222222221</v>
      </c>
    </row>
    <row r="34" spans="4:12" ht="18" x14ac:dyDescent="0.35">
      <c r="D34" s="69" t="str">
        <f>"% "&amp;Calculs!E2</f>
        <v>% Progression</v>
      </c>
      <c r="E34" s="70"/>
      <c r="F34" s="70"/>
      <c r="G34" s="70"/>
      <c r="H34" s="71">
        <f>Calculs!E3</f>
        <v>0.8</v>
      </c>
      <c r="I34" s="71">
        <f>Calculs!E4</f>
        <v>0.5625</v>
      </c>
      <c r="J34" s="71">
        <f>Calculs!E5</f>
        <v>0.75</v>
      </c>
      <c r="K34" s="71">
        <f>Calculs!E6</f>
        <v>1</v>
      </c>
      <c r="L34" s="72">
        <f>Calculs!E7</f>
        <v>0.72916666666666663</v>
      </c>
    </row>
    <row r="35" spans="4:12" ht="18" x14ac:dyDescent="0.35">
      <c r="D35" s="59" t="str">
        <f>"% "&amp;Calculs!L2</f>
        <v>% Tâches terminées</v>
      </c>
      <c r="E35" s="60"/>
      <c r="F35" s="60"/>
      <c r="G35" s="60"/>
      <c r="H35" s="61">
        <f ca="1">Calculs!L3/Calculs!C3</f>
        <v>0.8</v>
      </c>
      <c r="I35" s="61">
        <f ca="1">Calculs!L4/Calculs!C4</f>
        <v>0.25</v>
      </c>
      <c r="J35" s="61">
        <f ca="1">Calculs!L5/Calculs!C5</f>
        <v>0.5</v>
      </c>
      <c r="K35" s="61">
        <f ca="1">Calculs!L6/Calculs!C6</f>
        <v>1</v>
      </c>
      <c r="L35" s="62">
        <f ca="1">Calculs!L7/Calculs!C7</f>
        <v>0.58333333333333337</v>
      </c>
    </row>
    <row r="36" spans="4:12" ht="18" x14ac:dyDescent="0.35">
      <c r="D36" s="56" t="str">
        <f>"% "&amp;Calculs!J2</f>
        <v>% Tâches en cours</v>
      </c>
      <c r="E36" s="57"/>
      <c r="F36" s="57"/>
      <c r="G36" s="57"/>
      <c r="H36" s="58">
        <f ca="1">Calculs!J3/Calculs!C3</f>
        <v>0</v>
      </c>
      <c r="I36" s="58">
        <f ca="1">Calculs!J4/Calculs!C4</f>
        <v>0</v>
      </c>
      <c r="J36" s="58">
        <f ca="1">Calculs!J5/Calculs!C5</f>
        <v>0</v>
      </c>
      <c r="K36" s="58">
        <f ca="1">Calculs!J6/Calculs!C6</f>
        <v>0</v>
      </c>
      <c r="L36" s="66">
        <f ca="1">Calculs!J7/Calculs!C7</f>
        <v>0</v>
      </c>
    </row>
    <row r="37" spans="4:12" ht="18" x14ac:dyDescent="0.35">
      <c r="D37" s="53" t="str">
        <f>"% "&amp;Calculs!K2</f>
        <v>% Tâches en retard</v>
      </c>
      <c r="E37" s="54"/>
      <c r="F37" s="54"/>
      <c r="G37" s="54"/>
      <c r="H37" s="55">
        <f ca="1">Calculs!K3/Calculs!C3</f>
        <v>0</v>
      </c>
      <c r="I37" s="55">
        <f ca="1">Calculs!K4/Calculs!C4</f>
        <v>0.5</v>
      </c>
      <c r="J37" s="55">
        <f ca="1">Calculs!K5/Calculs!C5</f>
        <v>0.5</v>
      </c>
      <c r="K37" s="55">
        <f ca="1">Calculs!K6/Calculs!C6</f>
        <v>0</v>
      </c>
      <c r="L37" s="67">
        <f ca="1">Calculs!K7/Calculs!C7</f>
        <v>0.25</v>
      </c>
    </row>
    <row r="38" spans="4:12" ht="18" x14ac:dyDescent="0.35">
      <c r="D38" s="43" t="str">
        <f>"% "&amp;Calculs!I2</f>
        <v>% Tâches non-démarrées</v>
      </c>
      <c r="E38" s="41"/>
      <c r="F38" s="41"/>
      <c r="H38" s="42">
        <f ca="1">Calculs!I3/Calculs!C3</f>
        <v>0.2</v>
      </c>
      <c r="I38" s="42">
        <f ca="1">Calculs!I4/Calculs!C4</f>
        <v>0.25</v>
      </c>
      <c r="J38" s="42">
        <f ca="1">Calculs!I5/Calculs!C5</f>
        <v>0</v>
      </c>
      <c r="K38" s="42">
        <f ca="1">Calculs!I6/Calculs!C6</f>
        <v>0</v>
      </c>
      <c r="L38" s="45">
        <f ca="1">Calculs!I7/Calculs!C7</f>
        <v>0.16666666666666666</v>
      </c>
    </row>
  </sheetData>
  <sheetProtection sheet="1" objects="1" scenarios="1" selectLockedCells="1" selectUnlockedCells="1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0B8B-AD45-4355-A5E1-B60CF44884CD}">
  <sheetPr codeName="Feuil6">
    <tabColor rgb="FFC00000"/>
  </sheetPr>
  <dimension ref="B3:D7"/>
  <sheetViews>
    <sheetView showGridLines="0" zoomScale="145" zoomScaleNormal="145" workbookViewId="0">
      <selection activeCell="B3" sqref="B3"/>
    </sheetView>
  </sheetViews>
  <sheetFormatPr baseColWidth="10" defaultColWidth="11.5546875" defaultRowHeight="14.4" x14ac:dyDescent="0.3"/>
  <cols>
    <col min="1" max="1" width="11.5546875" style="1"/>
    <col min="2" max="2" width="13.109375" style="1" customWidth="1"/>
    <col min="3" max="3" width="11.5546875" style="1"/>
    <col min="4" max="4" width="12.88671875" style="1" bestFit="1" customWidth="1"/>
    <col min="5" max="16384" width="11.5546875" style="1"/>
  </cols>
  <sheetData>
    <row r="3" spans="2:4" ht="19.95" customHeight="1" x14ac:dyDescent="0.3">
      <c r="B3" s="1" t="s">
        <v>21</v>
      </c>
      <c r="D3" s="1" t="s">
        <v>23</v>
      </c>
    </row>
    <row r="4" spans="2:4" x14ac:dyDescent="0.3">
      <c r="B4" s="1" t="s">
        <v>15</v>
      </c>
      <c r="D4" s="1" t="s">
        <v>65</v>
      </c>
    </row>
    <row r="5" spans="2:4" x14ac:dyDescent="0.3">
      <c r="B5" s="1" t="s">
        <v>18</v>
      </c>
      <c r="D5" s="1" t="s">
        <v>66</v>
      </c>
    </row>
    <row r="6" spans="2:4" x14ac:dyDescent="0.3">
      <c r="B6" s="1" t="s">
        <v>19</v>
      </c>
      <c r="D6" s="1" t="s">
        <v>67</v>
      </c>
    </row>
    <row r="7" spans="2:4" x14ac:dyDescent="0.3">
      <c r="B7" s="1" t="s">
        <v>20</v>
      </c>
      <c r="D7" s="1" t="s">
        <v>68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CD8F-79C8-468F-BEC4-B3485836DA34}">
  <sheetPr codeName="Feuil7">
    <tabColor rgb="FFC00000"/>
  </sheetPr>
  <dimension ref="B2:N15"/>
  <sheetViews>
    <sheetView showGridLines="0" zoomScale="130" zoomScaleNormal="130" workbookViewId="0">
      <pane xSplit="2" topLeftCell="D1" activePane="topRight" state="frozen"/>
      <selection pane="topRight" activeCell="D7" sqref="D7"/>
    </sheetView>
  </sheetViews>
  <sheetFormatPr baseColWidth="10" defaultColWidth="11.5546875" defaultRowHeight="14.4" x14ac:dyDescent="0.3"/>
  <cols>
    <col min="1" max="1" width="1.6640625" style="1" customWidth="1"/>
    <col min="2" max="2" width="13.5546875" style="1" customWidth="1"/>
    <col min="3" max="4" width="15.88671875" style="1" customWidth="1"/>
    <col min="5" max="5" width="18.5546875" style="1" bestFit="1" customWidth="1"/>
    <col min="6" max="6" width="18.44140625" style="1" bestFit="1" customWidth="1"/>
    <col min="7" max="8" width="18.44140625" style="1" customWidth="1"/>
    <col min="9" max="9" width="22.88671875" style="1" bestFit="1" customWidth="1"/>
    <col min="10" max="10" width="17.109375" style="1" bestFit="1" customWidth="1"/>
    <col min="11" max="11" width="17.5546875" style="1" bestFit="1" customWidth="1"/>
    <col min="12" max="12" width="18.44140625" style="1" bestFit="1" customWidth="1"/>
    <col min="13" max="16384" width="11.5546875" style="1"/>
  </cols>
  <sheetData>
    <row r="2" spans="2:14" x14ac:dyDescent="0.3">
      <c r="B2" s="20" t="str">
        <f>tbl_LISTES_PDCA[[#Headers],[Statut PDCA]]</f>
        <v>Statut PDCA</v>
      </c>
      <c r="C2" s="46" t="s">
        <v>69</v>
      </c>
      <c r="D2" s="15" t="s">
        <v>22</v>
      </c>
      <c r="E2" s="22" t="s">
        <v>70</v>
      </c>
      <c r="F2" s="23" t="s">
        <v>22</v>
      </c>
      <c r="G2" s="22" t="s">
        <v>71</v>
      </c>
      <c r="H2" s="23" t="s">
        <v>22</v>
      </c>
      <c r="I2" s="28" t="s">
        <v>72</v>
      </c>
      <c r="J2" s="18" t="s">
        <v>73</v>
      </c>
      <c r="K2" s="20" t="s">
        <v>74</v>
      </c>
      <c r="L2" s="24" t="s">
        <v>75</v>
      </c>
      <c r="M2" s="2"/>
      <c r="N2" s="2"/>
    </row>
    <row r="3" spans="2:14" x14ac:dyDescent="0.3">
      <c r="B3" s="21" t="str">
        <f>Listes!B4</f>
        <v>Plan</v>
      </c>
      <c r="C3" s="16">
        <f>COUNTIFS(tbl_ToDoList[PDCA],B3)</f>
        <v>5</v>
      </c>
      <c r="D3" s="17" t="str">
        <f>IF(C3&gt;1,C3&amp;" tâches",C3&amp;" tâche")</f>
        <v>5 tâches</v>
      </c>
      <c r="E3" s="26">
        <f>IFERROR(AVERAGEIFS(tbl_ToDoList[Progress],tbl_ToDoList[PDCA],B3),0)</f>
        <v>0.8</v>
      </c>
      <c r="F3" s="27" t="str">
        <f>ROUND(E3*100,0)&amp;"% progression"</f>
        <v>80% progression</v>
      </c>
      <c r="G3" s="34">
        <f ca="1">ROUND(L3/C3*E3,2)</f>
        <v>0.64</v>
      </c>
      <c r="H3" s="27" t="str">
        <f ca="1">ROUND(G3*100,0)&amp;"% efficience"</f>
        <v>64% efficience</v>
      </c>
      <c r="I3" s="29">
        <f ca="1">COUNTIFS(tbl_ToDoList[PDCA],B3,tbl_ToDoList[Status],Listes!$D$4)</f>
        <v>1</v>
      </c>
      <c r="J3" s="19">
        <f ca="1">COUNTIFS(tbl_ToDoList[PDCA],B3,tbl_ToDoList[Status],Listes!$D$5)</f>
        <v>0</v>
      </c>
      <c r="K3" s="21">
        <f ca="1">COUNTIFS(tbl_ToDoList[PDCA],B3,tbl_ToDoList[Status],Listes!$D$6)</f>
        <v>0</v>
      </c>
      <c r="L3" s="25">
        <f ca="1">COUNTIFS(tbl_ToDoList[PDCA],B3,tbl_ToDoList[Status],Listes!$D$7)</f>
        <v>4</v>
      </c>
    </row>
    <row r="4" spans="2:14" x14ac:dyDescent="0.3">
      <c r="B4" s="21" t="str">
        <f>Listes!B5</f>
        <v>Do</v>
      </c>
      <c r="C4" s="16">
        <f>COUNTIFS(tbl_ToDoList[PDCA],B4)</f>
        <v>4</v>
      </c>
      <c r="D4" s="17" t="str">
        <f>IF(C4&gt;1,C4&amp;" tâches",C4&amp;" tâche")</f>
        <v>4 tâches</v>
      </c>
      <c r="E4" s="26">
        <f>IFERROR(AVERAGEIFS(tbl_ToDoList[Progress],tbl_ToDoList[PDCA],B4),0)</f>
        <v>0.5625</v>
      </c>
      <c r="F4" s="27" t="str">
        <f>ROUND(E4*100,0)&amp;"% progression"</f>
        <v>56% progression</v>
      </c>
      <c r="G4" s="34">
        <f t="shared" ref="G4:G6" ca="1" si="0">ROUND(L4/C4*E4,2)</f>
        <v>0.14000000000000001</v>
      </c>
      <c r="H4" s="27" t="str">
        <f ca="1">ROUND(G4*100,0)&amp;"% efficience"</f>
        <v>14% efficience</v>
      </c>
      <c r="I4" s="29">
        <f ca="1">COUNTIFS(tbl_ToDoList[PDCA],B4,tbl_ToDoList[Status],Listes!$D$4)</f>
        <v>1</v>
      </c>
      <c r="J4" s="19">
        <f ca="1">COUNTIFS(tbl_ToDoList[PDCA],B4,tbl_ToDoList[Status],Listes!$D$5)</f>
        <v>0</v>
      </c>
      <c r="K4" s="21">
        <f ca="1">COUNTIFS(tbl_ToDoList[PDCA],B4,tbl_ToDoList[Status],Listes!$D$6)</f>
        <v>2</v>
      </c>
      <c r="L4" s="25">
        <f ca="1">COUNTIFS(tbl_ToDoList[PDCA],B4,tbl_ToDoList[Status],Listes!$D$7)</f>
        <v>1</v>
      </c>
    </row>
    <row r="5" spans="2:14" x14ac:dyDescent="0.3">
      <c r="B5" s="21" t="str">
        <f>Listes!B6</f>
        <v>Check</v>
      </c>
      <c r="C5" s="16">
        <f>COUNTIFS(tbl_ToDoList[PDCA],B5)</f>
        <v>2</v>
      </c>
      <c r="D5" s="17" t="str">
        <f>IF(C5&gt;1,C5&amp;" tâches",C5&amp;" tâche")</f>
        <v>2 tâches</v>
      </c>
      <c r="E5" s="26">
        <f>IFERROR(AVERAGEIFS(tbl_ToDoList[Progress],tbl_ToDoList[PDCA],B5),0)</f>
        <v>0.75</v>
      </c>
      <c r="F5" s="27" t="str">
        <f>ROUND(E5*100,0)&amp;"% progression"</f>
        <v>75% progression</v>
      </c>
      <c r="G5" s="34">
        <f t="shared" ca="1" si="0"/>
        <v>0.38</v>
      </c>
      <c r="H5" s="27" t="str">
        <f ca="1">ROUND(G5*100,0)&amp;"% efficience"</f>
        <v>38% efficience</v>
      </c>
      <c r="I5" s="29">
        <f ca="1">COUNTIFS(tbl_ToDoList[PDCA],B5,tbl_ToDoList[Status],Listes!$D$4)</f>
        <v>0</v>
      </c>
      <c r="J5" s="19">
        <f ca="1">COUNTIFS(tbl_ToDoList[PDCA],B5,tbl_ToDoList[Status],Listes!$D$5)</f>
        <v>0</v>
      </c>
      <c r="K5" s="21">
        <f ca="1">COUNTIFS(tbl_ToDoList[PDCA],B5,tbl_ToDoList[Status],Listes!$D$6)</f>
        <v>1</v>
      </c>
      <c r="L5" s="25">
        <f ca="1">COUNTIFS(tbl_ToDoList[PDCA],B5,tbl_ToDoList[Status],Listes!$D$7)</f>
        <v>1</v>
      </c>
    </row>
    <row r="6" spans="2:14" x14ac:dyDescent="0.3">
      <c r="B6" s="21" t="str">
        <f>Listes!B7</f>
        <v>Act</v>
      </c>
      <c r="C6" s="16">
        <f>COUNTIFS(tbl_ToDoList[PDCA],B6)</f>
        <v>1</v>
      </c>
      <c r="D6" s="17" t="str">
        <f>IF(C6&gt;1,C6&amp;" tâches",C6&amp;" tâche")</f>
        <v>1 tâche</v>
      </c>
      <c r="E6" s="26">
        <f>IFERROR(AVERAGEIFS(tbl_ToDoList[Progress],tbl_ToDoList[PDCA],B6),0)</f>
        <v>1</v>
      </c>
      <c r="F6" s="27" t="str">
        <f>ROUND(E6*100,0)&amp;"% progression"</f>
        <v>100% progression</v>
      </c>
      <c r="G6" s="34">
        <f t="shared" ca="1" si="0"/>
        <v>1</v>
      </c>
      <c r="H6" s="27" t="str">
        <f ca="1">ROUND(G6*100,0)&amp;"% efficience"</f>
        <v>100% efficience</v>
      </c>
      <c r="I6" s="29">
        <f ca="1">COUNTIFS(tbl_ToDoList[PDCA],B6,tbl_ToDoList[Status],Listes!$D$4)</f>
        <v>0</v>
      </c>
      <c r="J6" s="19">
        <f ca="1">COUNTIFS(tbl_ToDoList[PDCA],B6,tbl_ToDoList[Status],Listes!$D$5)</f>
        <v>0</v>
      </c>
      <c r="K6" s="21">
        <f ca="1">COUNTIFS(tbl_ToDoList[PDCA],B6,tbl_ToDoList[Status],Listes!$D$6)</f>
        <v>0</v>
      </c>
      <c r="L6" s="25">
        <f ca="1">COUNTIFS(tbl_ToDoList[PDCA],B6,tbl_ToDoList[Status],Listes!$D$7)</f>
        <v>1</v>
      </c>
    </row>
    <row r="7" spans="2:14" x14ac:dyDescent="0.3">
      <c r="B7" s="1" t="s">
        <v>51</v>
      </c>
      <c r="C7" s="1">
        <f>SUM(C3:C6)</f>
        <v>12</v>
      </c>
      <c r="D7" s="1" t="str">
        <f t="shared" ref="D7" si="1">IF(C7&gt;1,C7&amp;" tâches",C7&amp;" tâche")</f>
        <v>12 tâches</v>
      </c>
      <c r="E7" s="11">
        <f>IFERROR(AVERAGE(tbl_ToDoList[Progress]),0)</f>
        <v>0.72916666666666663</v>
      </c>
      <c r="G7" s="37">
        <f ca="1">L7/C7*E7</f>
        <v>0.42534722222222221</v>
      </c>
      <c r="H7" s="1" t="str">
        <f ca="1">ROUND(G7*100,0)&amp;"% efficience"</f>
        <v>43% efficience</v>
      </c>
      <c r="I7" s="1">
        <f ca="1">SUM(I3:I6)</f>
        <v>2</v>
      </c>
      <c r="J7" s="1">
        <f t="shared" ref="J7:L7" ca="1" si="2">SUM(J3:J6)</f>
        <v>0</v>
      </c>
      <c r="K7" s="1">
        <f t="shared" ca="1" si="2"/>
        <v>3</v>
      </c>
      <c r="L7" s="1">
        <f t="shared" ca="1" si="2"/>
        <v>7</v>
      </c>
    </row>
    <row r="8" spans="2:14" x14ac:dyDescent="0.3">
      <c r="E8" s="12" t="str">
        <f>ROUND(E7*100,0)&amp;"%"</f>
        <v>73%</v>
      </c>
      <c r="G8" s="12" t="str">
        <f ca="1">ROUND(G7*100,0)&amp;"%"</f>
        <v>43%</v>
      </c>
    </row>
    <row r="14" spans="2:14" x14ac:dyDescent="0.3">
      <c r="G14" s="35"/>
    </row>
    <row r="15" spans="2:14" x14ac:dyDescent="0.3">
      <c r="G15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Services</vt:lpstr>
      <vt:lpstr>Personnes</vt:lpstr>
      <vt:lpstr>Problèmes</vt:lpstr>
      <vt:lpstr>ToDoList</vt:lpstr>
      <vt:lpstr>PDCA</vt:lpstr>
      <vt:lpstr>Listes</vt:lpstr>
      <vt:lpstr>Liste_personnes</vt:lpstr>
      <vt:lpstr>Liste_problemes</vt:lpstr>
      <vt:lpstr>PDCA!Zone_d_impression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cp:lastPrinted>2024-10-08T11:18:00Z</cp:lastPrinted>
  <dcterms:created xsi:type="dcterms:W3CDTF">2024-09-05T22:30:31Z</dcterms:created>
  <dcterms:modified xsi:type="dcterms:W3CDTF">2025-02-27T10:50:42Z</dcterms:modified>
</cp:coreProperties>
</file>