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d.docs.live.net/199e380ce5f8144f/01_EXCEL_VBA/VITRINE/DON FICHIER LINKEDIN/DF19_Suivi Taches/"/>
    </mc:Choice>
  </mc:AlternateContent>
  <xr:revisionPtr revIDLastSave="338" documentId="8_{39C60322-12A5-4521-AFF0-82DD64F3235B}" xr6:coauthVersionLast="47" xr6:coauthVersionMax="47" xr10:uidLastSave="{D007252C-04B8-4B53-9B1F-2E1404E5CEAE}"/>
  <bookViews>
    <workbookView showSheetTabs="0" xWindow="-108" yWindow="-108" windowWidth="23256" windowHeight="12456" tabRatio="573" xr2:uid="{94C7F7E9-F374-4627-BED6-DB2F1096224E}"/>
  </bookViews>
  <sheets>
    <sheet name="ToDoList" sheetId="3" r:id="rId1"/>
    <sheet name="TDB Global" sheetId="2" r:id="rId2"/>
    <sheet name="TDB Personne" sheetId="11" r:id="rId3"/>
    <sheet name="Listes" sheetId="5" r:id="rId4"/>
    <sheet name="Calculs TDB GLOBAL" sheetId="10" state="hidden" r:id="rId5"/>
    <sheet name="Calculs TDB PERSONNE" sheetId="12" state="veryHidden" r:id="rId6"/>
    <sheet name="Calculs" sheetId="8" state="veryHidden" r:id="rId7"/>
  </sheets>
  <definedNames>
    <definedName name="Axes" localSheetId="5">tbl_Listes_AXES[PROGRAMMES]</definedName>
    <definedName name="Axes" localSheetId="2">tbl_Listes_AXES[PROGRAMMES]</definedName>
    <definedName name="Axes">tbl_Listes_AXES[PROGRAMMES]</definedName>
    <definedName name="Marques" localSheetId="5">tbl_Listes_LIGNES[#Headers]</definedName>
    <definedName name="Personnes" localSheetId="5">tbl_Listes_PERSONNES[PERSONNES]</definedName>
    <definedName name="Personnes" localSheetId="2">tbl_Listes_PERSONNES[PERSONNES]</definedName>
    <definedName name="Personnes">tbl_Listes_PERSONNES[PERSONNES]</definedName>
    <definedName name="Projets" localSheetId="5">tbl_Listes_PROJETS[PROJETS]</definedName>
    <definedName name="Projets" localSheetId="2">tbl_Listes_PROJETS[PROJETS]</definedName>
    <definedName name="Projets">tbl_Listes_PROJETS[PROJETS]</definedName>
    <definedName name="Segment_ANNÉE">#N/A</definedName>
    <definedName name="Segment_AXE">#N/A</definedName>
    <definedName name="Segment_MOIS">#N/A</definedName>
    <definedName name="Segment_PROJET">#N/A</definedName>
    <definedName name="Segment_TYPE_TÂCHE">#N/A</definedName>
    <definedName name="TypeTache">tbl_Listes_LIGNES[TYPE TÂCHE]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8"/>
        <x14:slicerCache r:id="rId9"/>
        <x14:slicerCache r:id="rId10"/>
        <x14:slicerCache r:id="rId11"/>
        <x14:slicerCache r:id="rId1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3" l="1"/>
  <c r="L8" i="3"/>
  <c r="L9" i="3"/>
  <c r="L10" i="3"/>
  <c r="L11" i="3"/>
  <c r="L12" i="3"/>
  <c r="L13" i="3"/>
  <c r="L14" i="3"/>
  <c r="L15" i="3"/>
  <c r="L16" i="3"/>
  <c r="L17" i="3"/>
  <c r="L18" i="3"/>
  <c r="L19" i="3"/>
  <c r="B8" i="12" a="1"/>
  <c r="B8" i="12" s="1"/>
  <c r="J17" i="11" a="1"/>
  <c r="J17" i="11" s="1"/>
  <c r="I17" i="11" a="1"/>
  <c r="I17" i="11" s="1"/>
  <c r="H17" i="11" a="1"/>
  <c r="H17" i="11" s="1"/>
  <c r="G17" i="11" a="1"/>
  <c r="G17" i="11" s="1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K16" i="11"/>
  <c r="J16" i="11"/>
  <c r="I16" i="11"/>
  <c r="H16" i="11"/>
  <c r="G16" i="11"/>
  <c r="M19" i="3"/>
  <c r="O19" i="3"/>
  <c r="D2" i="11"/>
  <c r="J2" i="11"/>
  <c r="K2" i="11" s="1"/>
  <c r="B4" i="12"/>
  <c r="D3" i="12"/>
  <c r="O7" i="3"/>
  <c r="O8" i="3"/>
  <c r="O9" i="3"/>
  <c r="O10" i="3"/>
  <c r="O11" i="3"/>
  <c r="O12" i="3"/>
  <c r="O13" i="3"/>
  <c r="O14" i="3"/>
  <c r="O15" i="3"/>
  <c r="O16" i="3"/>
  <c r="O17" i="3"/>
  <c r="O18" i="3"/>
  <c r="P2" i="2"/>
  <c r="K2" i="2"/>
  <c r="L2" i="2" s="1"/>
  <c r="M13" i="3"/>
  <c r="M14" i="3"/>
  <c r="M15" i="3"/>
  <c r="M16" i="3"/>
  <c r="M17" i="3"/>
  <c r="M18" i="3"/>
  <c r="B4" i="10"/>
  <c r="M7" i="3"/>
  <c r="M8" i="3"/>
  <c r="M9" i="3"/>
  <c r="M10" i="3"/>
  <c r="M11" i="3"/>
  <c r="M12" i="3"/>
  <c r="D3" i="10"/>
  <c r="B8" i="10"/>
  <c r="E7" i="8"/>
  <c r="E8" i="8" s="1"/>
  <c r="B2" i="8"/>
  <c r="B4" i="8"/>
  <c r="E4" i="8"/>
  <c r="B5" i="8"/>
  <c r="E5" i="8"/>
  <c r="B6" i="8"/>
  <c r="E6" i="8"/>
  <c r="F6" i="8" s="1"/>
  <c r="B3" i="8"/>
  <c r="E3" i="8"/>
  <c r="I6" i="8"/>
  <c r="I5" i="8"/>
  <c r="I4" i="8"/>
  <c r="K4" i="8"/>
  <c r="I3" i="8"/>
  <c r="I7" i="8" s="1"/>
  <c r="L3" i="8"/>
  <c r="L7" i="8" s="1"/>
  <c r="L6" i="8"/>
  <c r="L4" i="8"/>
  <c r="K3" i="8"/>
  <c r="K7" i="8" s="1"/>
  <c r="L5" i="8"/>
  <c r="K6" i="8"/>
  <c r="K5" i="8"/>
  <c r="J4" i="8"/>
  <c r="J6" i="8"/>
  <c r="J5" i="8"/>
  <c r="J3" i="8"/>
  <c r="J7" i="8" s="1"/>
  <c r="C3" i="8"/>
  <c r="D3" i="8"/>
  <c r="C6" i="8"/>
  <c r="D6" i="8"/>
  <c r="C5" i="8"/>
  <c r="D5" i="8"/>
  <c r="C4" i="8"/>
  <c r="D4" i="8"/>
  <c r="C7" i="8"/>
  <c r="D7" i="8"/>
  <c r="G4" i="8" l="1"/>
  <c r="H4" i="8" s="1"/>
  <c r="B12" i="12" a="1"/>
  <c r="B12" i="12" s="1"/>
  <c r="B13" i="12" s="1"/>
  <c r="B5" i="12"/>
  <c r="G5" i="8"/>
  <c r="H5" i="8" s="1"/>
  <c r="B5" i="10"/>
  <c r="G7" i="8"/>
  <c r="H7" i="8" s="1"/>
  <c r="B12" i="10"/>
  <c r="B13" i="10" s="1"/>
  <c r="F4" i="8"/>
  <c r="G3" i="8"/>
  <c r="H3" i="8" s="1"/>
  <c r="M2" i="11"/>
  <c r="F3" i="8"/>
  <c r="G6" i="8"/>
  <c r="H6" i="8" s="1"/>
  <c r="F5" i="8"/>
  <c r="W11" i="3"/>
  <c r="Q11" i="3"/>
  <c r="U11" i="3"/>
  <c r="R11" i="3"/>
  <c r="P11" i="3"/>
  <c r="S11" i="3"/>
  <c r="V11" i="3"/>
  <c r="T11" i="3"/>
  <c r="R9" i="3"/>
  <c r="U9" i="3"/>
  <c r="S9" i="3"/>
  <c r="W9" i="3"/>
  <c r="V9" i="3"/>
  <c r="P9" i="3"/>
  <c r="T9" i="3"/>
  <c r="Q9" i="3"/>
  <c r="R16" i="3"/>
  <c r="P16" i="3"/>
  <c r="T16" i="3"/>
  <c r="U16" i="3"/>
  <c r="W16" i="3"/>
  <c r="S16" i="3"/>
  <c r="Q16" i="3"/>
  <c r="V16" i="3"/>
  <c r="U8" i="3"/>
  <c r="V8" i="3"/>
  <c r="T8" i="3"/>
  <c r="S8" i="3"/>
  <c r="Q8" i="3"/>
  <c r="R8" i="3"/>
  <c r="P8" i="3"/>
  <c r="W8" i="3"/>
  <c r="T15" i="3"/>
  <c r="W15" i="3"/>
  <c r="U15" i="3"/>
  <c r="S15" i="3"/>
  <c r="P15" i="3"/>
  <c r="V15" i="3"/>
  <c r="R15" i="3"/>
  <c r="Q15" i="3"/>
  <c r="E7" i="12" a="1"/>
  <c r="E7" i="12" s="1"/>
  <c r="H7" i="12" s="1"/>
  <c r="B16" i="12" s="1"/>
  <c r="B17" i="12" s="1"/>
  <c r="W7" i="3"/>
  <c r="E5" i="12" a="1"/>
  <c r="E5" i="12" s="1"/>
  <c r="Q7" i="3"/>
  <c r="U7" i="3"/>
  <c r="S7" i="3"/>
  <c r="V7" i="3"/>
  <c r="R7" i="3"/>
  <c r="E4" i="12" a="1"/>
  <c r="E4" i="12" s="1"/>
  <c r="T7" i="3"/>
  <c r="P7" i="3"/>
  <c r="E6" i="12" a="1"/>
  <c r="E6" i="12" s="1"/>
  <c r="U17" i="3"/>
  <c r="V17" i="3"/>
  <c r="S17" i="3"/>
  <c r="P17" i="3"/>
  <c r="R17" i="3"/>
  <c r="Q17" i="3"/>
  <c r="T17" i="3"/>
  <c r="W17" i="3"/>
  <c r="U13" i="3"/>
  <c r="R13" i="3"/>
  <c r="S13" i="3"/>
  <c r="V13" i="3"/>
  <c r="P13" i="3"/>
  <c r="T13" i="3"/>
  <c r="W13" i="3"/>
  <c r="Q13" i="3"/>
  <c r="T14" i="3"/>
  <c r="P14" i="3"/>
  <c r="S14" i="3"/>
  <c r="R14" i="3"/>
  <c r="Q14" i="3"/>
  <c r="W14" i="3"/>
  <c r="U14" i="3"/>
  <c r="V14" i="3"/>
  <c r="P10" i="3"/>
  <c r="R10" i="3"/>
  <c r="V10" i="3"/>
  <c r="U10" i="3"/>
  <c r="Q10" i="3"/>
  <c r="T10" i="3"/>
  <c r="W10" i="3"/>
  <c r="S10" i="3"/>
  <c r="P18" i="3"/>
  <c r="S18" i="3"/>
  <c r="R18" i="3"/>
  <c r="T18" i="3"/>
  <c r="W18" i="3"/>
  <c r="U18" i="3"/>
  <c r="Q18" i="3"/>
  <c r="V18" i="3"/>
  <c r="S19" i="3"/>
  <c r="W19" i="3"/>
  <c r="P19" i="3"/>
  <c r="V19" i="3"/>
  <c r="T19" i="3"/>
  <c r="Q19" i="3"/>
  <c r="U19" i="3"/>
  <c r="R19" i="3"/>
  <c r="K17" i="11" a="1"/>
  <c r="K17" i="11" s="1"/>
  <c r="Q12" i="3"/>
  <c r="S12" i="3"/>
  <c r="W12" i="3"/>
  <c r="P12" i="3"/>
  <c r="U12" i="3"/>
  <c r="V12" i="3"/>
  <c r="T12" i="3"/>
  <c r="R12" i="3"/>
  <c r="G8" i="8" l="1"/>
  <c r="E4" i="10"/>
  <c r="H4" i="10" s="1"/>
  <c r="E7" i="10"/>
  <c r="H7" i="10" s="1"/>
  <c r="B20" i="10" s="1"/>
  <c r="B21" i="10" s="1"/>
  <c r="E5" i="10"/>
  <c r="F6" i="12" a="1"/>
  <c r="F6" i="12" s="1"/>
  <c r="H6" i="12"/>
  <c r="H5" i="12"/>
  <c r="B20" i="12"/>
  <c r="B21" i="12" s="1"/>
  <c r="F5" i="12" a="1"/>
  <c r="F5" i="12" s="1"/>
  <c r="E6" i="10"/>
  <c r="E9" i="12"/>
  <c r="H4" i="12"/>
  <c r="F6" i="10" l="1"/>
  <c r="H6" i="10"/>
  <c r="E9" i="10"/>
  <c r="H5" i="10"/>
  <c r="B16" i="10"/>
  <c r="B17" i="10" s="1"/>
  <c r="F5" i="1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<sst xmlns="http://schemas.openxmlformats.org/spreadsheetml/2006/main" count="165" uniqueCount="94">
  <si>
    <t>Textbox</t>
  </si>
  <si>
    <t>Total</t>
  </si>
  <si>
    <t>PERSONNES</t>
  </si>
  <si>
    <t>Nombre tâches</t>
  </si>
  <si>
    <t>Progression</t>
  </si>
  <si>
    <t>Efficience</t>
  </si>
  <si>
    <t>Tâches non-démarrées</t>
  </si>
  <si>
    <t>Tâches en cours</t>
  </si>
  <si>
    <t>Tâches en retard</t>
  </si>
  <si>
    <t>Tâches terminées</t>
  </si>
  <si>
    <t>MARINE</t>
  </si>
  <si>
    <t>CAMILLE</t>
  </si>
  <si>
    <t>EMERAUDE</t>
  </si>
  <si>
    <t>EMMA</t>
  </si>
  <si>
    <t>PROJETS</t>
  </si>
  <si>
    <t>PERSONNE</t>
  </si>
  <si>
    <t>DEADLINE</t>
  </si>
  <si>
    <t>PROGRESSION</t>
  </si>
  <si>
    <r>
      <t>D</t>
    </r>
    <r>
      <rPr>
        <b/>
        <sz val="14"/>
        <color theme="0"/>
        <rFont val="Aptos Narrow"/>
        <family val="2"/>
      </rPr>
      <t>ÉMARRAGE</t>
    </r>
  </si>
  <si>
    <t>En cours</t>
  </si>
  <si>
    <t>En retard</t>
  </si>
  <si>
    <t>Terminée</t>
  </si>
  <si>
    <r>
      <t>T</t>
    </r>
    <r>
      <rPr>
        <b/>
        <sz val="14"/>
        <color theme="0"/>
        <rFont val="Aptos Narrow"/>
        <family val="2"/>
      </rPr>
      <t>Â</t>
    </r>
    <r>
      <rPr>
        <b/>
        <sz val="14"/>
        <color theme="0"/>
        <rFont val="Aptos Narrow"/>
        <family val="2"/>
        <scheme val="minor"/>
      </rPr>
      <t>CHE</t>
    </r>
  </si>
  <si>
    <t>STATUT TÂCHE</t>
  </si>
  <si>
    <t>Nombre</t>
  </si>
  <si>
    <t>Col NB Tâches Retard</t>
  </si>
  <si>
    <t>Col NB Tâches EnCours</t>
  </si>
  <si>
    <t>Col NB Tâches NonDem</t>
  </si>
  <si>
    <t>Col NB Tâches Terminées</t>
  </si>
  <si>
    <t>Progression moyenne</t>
  </si>
  <si>
    <r>
      <t>ANN</t>
    </r>
    <r>
      <rPr>
        <b/>
        <sz val="14"/>
        <color theme="0"/>
        <rFont val="Aptos Narrow"/>
        <family val="2"/>
      </rPr>
      <t>ÉE</t>
    </r>
  </si>
  <si>
    <t>MOIS</t>
  </si>
  <si>
    <t>Nombre de tâches</t>
  </si>
  <si>
    <t>Num Mois</t>
  </si>
  <si>
    <t>Mois texte</t>
  </si>
  <si>
    <t>Tâche_1</t>
  </si>
  <si>
    <t>Tâche_2</t>
  </si>
  <si>
    <t>Tâche_3</t>
  </si>
  <si>
    <t>Tâche_4</t>
  </si>
  <si>
    <t>Tâche_5</t>
  </si>
  <si>
    <t>Tâche_6</t>
  </si>
  <si>
    <t>Tâche_7</t>
  </si>
  <si>
    <t>Tâche_8</t>
  </si>
  <si>
    <t>Tâche_9</t>
  </si>
  <si>
    <t>Tâche_10</t>
  </si>
  <si>
    <t>Tâche_11</t>
  </si>
  <si>
    <t>Tâche_12</t>
  </si>
  <si>
    <t>Non terminée</t>
  </si>
  <si>
    <t>Moyenne % Retard</t>
  </si>
  <si>
    <t>Moyenne % EnCours</t>
  </si>
  <si>
    <t>Moyenne % NomDem</t>
  </si>
  <si>
    <t>Moyenne % Terminées</t>
  </si>
  <si>
    <t>Progression (moyenne)</t>
  </si>
  <si>
    <t>En attente</t>
  </si>
  <si>
    <t>Durée tâche</t>
  </si>
  <si>
    <t>Durée moyenne</t>
  </si>
  <si>
    <t>PROJET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</si>
  <si>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</si>
  <si>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</si>
  <si>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</si>
  <si>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</si>
  <si>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</si>
  <si>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</si>
  <si>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</si>
  <si>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</si>
  <si>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</si>
  <si>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</si>
  <si>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</si>
  <si>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</si>
  <si>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TABLEAU DE BORD GLOBAL</t>
  </si>
  <si>
    <t>PROJET :</t>
  </si>
  <si>
    <t>Tâche_13</t>
  </si>
  <si>
    <t>Engagement</t>
  </si>
  <si>
    <t>Proportions</t>
  </si>
  <si>
    <t>CLEMENCE</t>
  </si>
  <si>
    <t>LAURE</t>
  </si>
  <si>
    <t>PROGRAMMES</t>
  </si>
  <si>
    <t>PROGRAMME_1</t>
  </si>
  <si>
    <t>PROGRAMME_2</t>
  </si>
  <si>
    <t>PROGRAMME_3</t>
  </si>
  <si>
    <t>PROGRAMME_4</t>
  </si>
  <si>
    <t>PROGRAMME_5</t>
  </si>
  <si>
    <t>PROGRAMME</t>
  </si>
  <si>
    <t>TYPE TÂCHE</t>
  </si>
  <si>
    <t>PROJET_1</t>
  </si>
  <si>
    <t>PROJET_2</t>
  </si>
  <si>
    <t>PROJET_3</t>
  </si>
  <si>
    <t>TYPE_1</t>
  </si>
  <si>
    <t>TYPE_2</t>
  </si>
  <si>
    <t>TYPE_3</t>
  </si>
  <si>
    <t>TYPE_4</t>
  </si>
  <si>
    <t>TYPE_5</t>
  </si>
  <si>
    <t>PROGRAMME :</t>
  </si>
  <si>
    <t>TYPE TÂCHE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</si>
</sst>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[$-40C]dd\-mmm\-yy;@"/>
    <numFmt numFmtId="166" formatCode="0&quot; jours&quot;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4"/>
      <color theme="0"/>
      <name val="Aptos Narrow"/>
      <family val="2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u/>
      <sz val="40"/>
      <color theme="0"/>
      <name val="Aptos Narrow"/>
      <family val="2"/>
      <scheme val="minor"/>
    </font>
    <font>
      <b/>
      <sz val="36"/>
      <color theme="0"/>
      <name val="Aptos Narrow"/>
      <family val="2"/>
      <scheme val="minor"/>
    </font>
    <font>
      <b/>
      <sz val="28"/>
      <color theme="0"/>
      <name val="Aptos Narrow"/>
      <family val="2"/>
      <scheme val="minor"/>
    </font>
    <font>
      <b/>
      <sz val="32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14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FF000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9" fontId="0" fillId="5" borderId="0" xfId="1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9" fontId="3" fillId="5" borderId="0" xfId="1" applyFont="1" applyFill="1" applyAlignment="1">
      <alignment horizontal="center" vertical="center"/>
    </xf>
    <xf numFmtId="9" fontId="0" fillId="0" borderId="0" xfId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9" fontId="2" fillId="0" borderId="0" xfId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8" borderId="0" xfId="0" applyFont="1" applyFill="1" applyAlignment="1">
      <alignment horizontal="left" vertical="center"/>
    </xf>
    <xf numFmtId="0" fontId="14" fillId="9" borderId="0" xfId="0" applyFont="1" applyFill="1" applyAlignment="1">
      <alignment vertical="center"/>
    </xf>
    <xf numFmtId="0" fontId="15" fillId="9" borderId="0" xfId="0" applyFont="1" applyFill="1" applyAlignment="1">
      <alignment vertical="center"/>
    </xf>
    <xf numFmtId="0" fontId="16" fillId="9" borderId="0" xfId="0" applyFont="1" applyFill="1" applyAlignment="1">
      <alignment vertical="center"/>
    </xf>
    <xf numFmtId="0" fontId="14" fillId="9" borderId="2" xfId="0" applyFont="1" applyFill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1" fillId="8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1" fillId="9" borderId="0" xfId="0" applyFont="1" applyFill="1" applyAlignment="1">
      <alignment vertical="center"/>
    </xf>
    <xf numFmtId="0" fontId="11" fillId="9" borderId="3" xfId="0" applyFont="1" applyFill="1" applyBorder="1" applyAlignment="1">
      <alignment vertical="center"/>
    </xf>
    <xf numFmtId="0" fontId="17" fillId="8" borderId="0" xfId="0" applyFont="1" applyFill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9" fontId="9" fillId="0" borderId="0" xfId="1" applyFont="1" applyFill="1" applyAlignment="1" applyProtection="1">
      <alignment horizontal="center" vertical="center"/>
      <protection locked="0"/>
    </xf>
    <xf numFmtId="9" fontId="14" fillId="9" borderId="3" xfId="1" applyFont="1" applyFill="1" applyBorder="1" applyAlignment="1">
      <alignment vertical="center"/>
    </xf>
    <xf numFmtId="0" fontId="19" fillId="8" borderId="0" xfId="0" applyFont="1" applyFill="1" applyAlignment="1">
      <alignment horizontal="right" vertical="center" indent="1"/>
    </xf>
    <xf numFmtId="0" fontId="18" fillId="8" borderId="0" xfId="0" applyFont="1" applyFill="1" applyAlignment="1">
      <alignment vertical="center"/>
    </xf>
    <xf numFmtId="0" fontId="20" fillId="8" borderId="0" xfId="0" applyFont="1" applyFill="1" applyAlignment="1" applyProtection="1">
      <alignment horizontal="center" vertical="center"/>
      <protection locked="0"/>
    </xf>
    <xf numFmtId="0" fontId="11" fillId="8" borderId="0" xfId="0" applyFont="1" applyFill="1" applyProtection="1">
      <protection locked="0"/>
    </xf>
    <xf numFmtId="0" fontId="13" fillId="8" borderId="0" xfId="0" applyFont="1" applyFill="1" applyAlignment="1" applyProtection="1">
      <alignment horizontal="left" vertical="center" indent="4"/>
      <protection locked="0"/>
    </xf>
    <xf numFmtId="0" fontId="11" fillId="8" borderId="0" xfId="0" quotePrefix="1" applyFont="1" applyFill="1" applyProtection="1">
      <protection locked="0"/>
    </xf>
    <xf numFmtId="0" fontId="11" fillId="8" borderId="0" xfId="0" quotePrefix="1" applyFont="1" applyFill="1" applyAlignment="1" applyProtection="1">
      <alignment wrapText="1"/>
      <protection locked="0"/>
    </xf>
    <xf numFmtId="0" fontId="18" fillId="8" borderId="0" xfId="0" applyFont="1" applyFill="1" applyProtection="1">
      <protection locked="0"/>
    </xf>
    <xf numFmtId="0" fontId="7" fillId="8" borderId="0" xfId="0" applyFont="1" applyFill="1" applyAlignment="1" applyProtection="1">
      <alignment horizontal="center" vertical="center"/>
      <protection locked="0"/>
    </xf>
    <xf numFmtId="0" fontId="7" fillId="8" borderId="0" xfId="0" applyFont="1" applyFill="1" applyAlignment="1" applyProtection="1">
      <alignment horizontal="center"/>
      <protection locked="0"/>
    </xf>
    <xf numFmtId="9" fontId="0" fillId="0" borderId="0" xfId="1" applyFont="1"/>
    <xf numFmtId="0" fontId="18" fillId="8" borderId="0" xfId="0" applyFont="1" applyFill="1" applyAlignment="1">
      <alignment horizontal="center" vertical="center"/>
    </xf>
    <xf numFmtId="165" fontId="18" fillId="8" borderId="0" xfId="1" applyNumberFormat="1" applyFont="1" applyFill="1" applyAlignment="1">
      <alignment horizontal="center" vertical="center"/>
    </xf>
    <xf numFmtId="165" fontId="18" fillId="8" borderId="0" xfId="0" applyNumberFormat="1" applyFont="1" applyFill="1" applyAlignment="1">
      <alignment horizontal="center" vertical="center"/>
    </xf>
    <xf numFmtId="9" fontId="18" fillId="8" borderId="0" xfId="1" applyFont="1" applyFill="1" applyAlignment="1">
      <alignment horizontal="center" vertical="center"/>
    </xf>
    <xf numFmtId="0" fontId="18" fillId="8" borderId="4" xfId="0" applyFont="1" applyFill="1" applyBorder="1" applyAlignment="1">
      <alignment horizontal="center" vertical="center"/>
    </xf>
    <xf numFmtId="0" fontId="18" fillId="8" borderId="5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11" fillId="8" borderId="0" xfId="0" applyFont="1" applyFill="1" applyAlignment="1">
      <alignment horizontal="left" vertical="center"/>
    </xf>
    <xf numFmtId="0" fontId="21" fillId="0" borderId="0" xfId="0" applyFont="1" applyAlignment="1" applyProtection="1">
      <alignment horizontal="center" vertical="center"/>
      <protection locked="0"/>
    </xf>
    <xf numFmtId="0" fontId="7" fillId="8" borderId="1" xfId="0" applyFont="1" applyFill="1" applyBorder="1" applyAlignment="1" applyProtection="1">
      <alignment horizontal="center" vertical="center" wrapText="1"/>
      <protection locked="0"/>
    </xf>
    <xf numFmtId="0" fontId="17" fillId="8" borderId="0" xfId="0" applyFont="1" applyFill="1" applyAlignment="1" applyProtection="1">
      <alignment horizontal="center" vertical="center"/>
      <protection locked="0"/>
    </xf>
    <xf numFmtId="9" fontId="17" fillId="8" borderId="0" xfId="1" applyFont="1" applyFill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left" vertical="center" wrapText="1" shrinkToFit="1"/>
      <protection locked="0"/>
    </xf>
    <xf numFmtId="0" fontId="6" fillId="0" borderId="0" xfId="0" applyFont="1" applyAlignment="1" applyProtection="1">
      <alignment horizontal="center" vertical="center" shrinkToFit="1"/>
      <protection locked="0"/>
    </xf>
    <xf numFmtId="165" fontId="6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20" fillId="8" borderId="0" xfId="0" applyFont="1" applyFill="1" applyAlignment="1" applyProtection="1">
      <alignment horizontal="center"/>
      <protection locked="0"/>
    </xf>
    <xf numFmtId="0" fontId="11" fillId="8" borderId="0" xfId="0" applyFont="1" applyFill="1"/>
    <xf numFmtId="0" fontId="9" fillId="11" borderId="0" xfId="0" applyFont="1" applyFill="1" applyAlignment="1">
      <alignment horizontal="center" vertical="center"/>
    </xf>
    <xf numFmtId="0" fontId="7" fillId="10" borderId="0" xfId="0" applyFont="1" applyFill="1" applyAlignment="1" applyProtection="1">
      <alignment horizontal="center" vertical="center"/>
      <protection locked="0"/>
    </xf>
    <xf numFmtId="0" fontId="18" fillId="8" borderId="0" xfId="0" applyFont="1" applyFill="1" applyAlignment="1">
      <alignment horizontal="center" vertical="center"/>
    </xf>
    <xf numFmtId="0" fontId="14" fillId="9" borderId="0" xfId="0" applyFont="1" applyFill="1" applyAlignment="1" applyProtection="1">
      <alignment horizontal="left" vertical="center" shrinkToFit="1"/>
      <protection locked="0"/>
    </xf>
  </cellXfs>
  <cellStyles count="2">
    <cellStyle name="Normal" xfId="0" builtinId="0"/>
    <cellStyle name="Pourcentage" xfId="1" builtinId="5"/>
  </cellStyles>
  <dxfs count="62">
    <dxf>
      <font>
        <b/>
        <strike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0" formatCode="General"/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protection locked="1" hidden="0"/>
    </dxf>
    <dxf>
      <font>
        <color rgb="FF00B050"/>
      </font>
    </dxf>
    <dxf>
      <font>
        <color rgb="FF00B0F0"/>
      </font>
    </dxf>
    <dxf>
      <font>
        <color rgb="FFFF0000"/>
      </font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theme="5" tint="0.79998168889431442"/>
        </patternFill>
      </fill>
    </dxf>
    <dxf>
      <font>
        <color rgb="FF0070C0"/>
      </font>
    </dxf>
    <dxf>
      <font>
        <color rgb="FFC00000"/>
      </font>
    </dxf>
    <dxf>
      <font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numFmt numFmtId="13" formatCode="0%"/>
      <fill>
        <patternFill patternType="none"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numFmt numFmtId="13" formatCode="0%"/>
      <fill>
        <patternFill patternType="none"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fill>
        <patternFill patternType="none"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numFmt numFmtId="13" formatCode="0%"/>
      <fill>
        <patternFill patternType="none"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numFmt numFmtId="0" formatCode="General"/>
      <fill>
        <patternFill patternType="none"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numFmt numFmtId="0" formatCode="General"/>
      <fill>
        <patternFill patternType="none"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numFmt numFmtId="0" formatCode="General"/>
      <fill>
        <patternFill patternType="none"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numFmt numFmtId="0" formatCode="General"/>
      <fill>
        <patternFill patternType="none"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numFmt numFmtId="0" formatCode="General"/>
      <fill>
        <patternFill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numFmt numFmtId="0" formatCode="General"/>
      <fill>
        <patternFill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numFmt numFmtId="0" formatCode="General"/>
      <fill>
        <patternFill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165" formatCode="[$-40C]dd\-mmm\-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165" formatCode="[$-40C]dd\-mmm\-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fill>
        <patternFill patternType="none"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0" hidden="0"/>
    </dxf>
    <dxf>
      <border>
        <bottom style="thick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  <color theme="0"/>
        <name val="Aptos Narrow"/>
        <family val="2"/>
        <scheme val="minor"/>
      </font>
      <fill>
        <patternFill patternType="none">
          <fgColor indexed="64"/>
          <bgColor theme="1"/>
        </patternFill>
      </fill>
      <alignment horizontal="center" vertical="center" textRotation="0" wrapText="1" indent="0" justifyLastLine="0" shrinkToFit="0" readingOrder="0"/>
      <protection locked="0" hidden="0"/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horizontal style="thin">
          <color theme="1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horizontal style="thin">
          <color theme="1"/>
        </horizontal>
      </border>
    </dxf>
    <dxf>
      <font>
        <b/>
        <i val="0"/>
        <color theme="0"/>
      </font>
      <fill>
        <gradientFill degree="90">
          <stop position="0">
            <color theme="1"/>
          </stop>
          <stop position="1">
            <color rgb="FFC00000"/>
          </stop>
        </gradientFill>
      </fill>
    </dxf>
    <dxf>
      <font>
        <b/>
        <i val="0"/>
        <color rgb="FFFF0000"/>
      </font>
    </dxf>
    <dxf>
      <font>
        <sz val="12"/>
      </font>
      <fill>
        <patternFill>
          <bgColor theme="1" tint="0.24994659260841701"/>
        </patternFill>
      </fill>
    </dxf>
  </dxfs>
  <tableStyles count="2" defaultTableStyle="TableStyleMedium2" defaultPivotStyle="PivotStyleLight16">
    <tableStyle name="Style de segment 1" pivot="0" table="0" count="6" xr9:uid="{161BDC42-A1BB-4DD0-9BA8-FB52E8146CDD}">
      <tableStyleElement type="wholeTable" dxfId="61"/>
      <tableStyleElement type="headerRow" dxfId="60"/>
    </tableStyle>
    <tableStyle name="Style de tableau 1" pivot="0" count="5" xr9:uid="{7DA9EEC7-463D-4F6B-A45F-0A8220994053}">
      <tableStyleElement type="headerRow" dxfId="59"/>
      <tableStyleElement type="firstRowStripe" dxfId="58"/>
      <tableStyleElement type="secondRowStripe" dxfId="57"/>
      <tableStyleElement type="firstColumnStripe" dxfId="56"/>
      <tableStyleElement type="secondColumnStripe" dxfId="55"/>
    </tableStyle>
  </tableStyles>
  <colors>
    <mruColors>
      <color rgb="FFE8E8E8"/>
      <color rgb="FFD406AD"/>
      <color rgb="FF99FF99"/>
      <color rgb="FFE9F2FB"/>
      <color rgb="FFEEF5FC"/>
      <color rgb="FFC1FFFF"/>
      <color rgb="FF00FFFF"/>
      <color rgb="FF66FF99"/>
    </mruColors>
  </colors>
  <extLst>
    <ext xmlns:x14="http://schemas.microsoft.com/office/spreadsheetml/2009/9/main" uri="{46F421CA-312F-682f-3DD2-61675219B42D}">
      <x14:dxfs count="4">
        <dxf>
          <font>
            <b/>
            <i val="0"/>
            <color rgb="FFFFFF00"/>
          </font>
          <fill>
            <patternFill>
              <bgColor theme="1" tint="0.499984740745262"/>
            </patternFill>
          </fill>
        </dxf>
        <dxf>
          <font>
            <b/>
            <i val="0"/>
            <color rgb="FFFFFF00"/>
          </font>
          <fill>
            <patternFill>
              <bgColor theme="1" tint="0.499984740745262"/>
            </patternFill>
          </fill>
        </dxf>
        <dxf>
          <font>
            <b/>
            <i val="0"/>
            <color theme="0"/>
          </font>
          <fill>
            <patternFill>
              <bgColor theme="1" tint="0.499984740745262"/>
            </patternFill>
          </fill>
        </dxf>
        <dxf>
          <font>
            <b val="0"/>
            <i val="0"/>
            <color theme="0" tint="-0.34998626667073579"/>
          </font>
          <fill>
            <patternFill>
              <bgColor theme="1" tint="0.34998626667073579"/>
            </patternFill>
          </fill>
        </dxf>
      </x14:dxfs>
    </ext>
    <ext xmlns:x14="http://schemas.microsoft.com/office/spreadsheetml/2009/9/main" uri="{EB79DEF2-80B8-43e5-95BD-54CBDDF9020C}">
      <x14:slicerStyles defaultSlicerStyle="Style de segment 1">
        <x14:slicerStyle name="Style de segment 1">
          <x14:slicerStyleElements>
            <x14:slicerStyleElement type="unselectedItemWithData" dxfId="3"/>
            <x14:slicerStyleElement type="selectedItemWithData" dxfId="2"/>
            <x14:slicerStyleElement type="hoveredUnselectedItemWithData" dxfId="1"/>
            <x14:slicerStyleElement type="hoveredSelectedItemWith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5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microsoft.com/office/2007/relationships/slicerCache" Target="slicerCaches/slicerCache3.xml"/><Relationship Id="rId4" Type="http://schemas.openxmlformats.org/officeDocument/2006/relationships/worksheet" Target="worksheets/sheet4.xml"/><Relationship Id="rId9" Type="http://schemas.microsoft.com/office/2007/relationships/slicerCache" Target="slicerCaches/slicerCache2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'Calculs TDB GLOBAL'!$E$3</c:f>
              <c:strCache>
                <c:ptCount val="1"/>
                <c:pt idx="0">
                  <c:v>Nombre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B86B-44D1-9F45-EE97D128D15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2-B86B-44D1-9F45-EE97D128D15E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3-B86B-44D1-9F45-EE97D128D1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'Calculs TDB GLOBAL'!$D$4:$D$7</c:f>
              <c:strCache>
                <c:ptCount val="4"/>
                <c:pt idx="0">
                  <c:v>En attente</c:v>
                </c:pt>
                <c:pt idx="1">
                  <c:v>En cours</c:v>
                </c:pt>
                <c:pt idx="2">
                  <c:v>En retard</c:v>
                </c:pt>
                <c:pt idx="3">
                  <c:v>Terminée</c:v>
                </c:pt>
              </c:strCache>
            </c:strRef>
          </c:cat>
          <c:val>
            <c:numRef>
              <c:f>'Calculs TDB GLOBAL'!$E$4:$E$7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5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6B-44D1-9F45-EE97D128D15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85135120"/>
        <c:axId val="385132720"/>
      </c:barChart>
      <c:catAx>
        <c:axId val="38513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132720"/>
        <c:crosses val="autoZero"/>
        <c:auto val="1"/>
        <c:lblAlgn val="ctr"/>
        <c:lblOffset val="100"/>
        <c:noMultiLvlLbl val="0"/>
      </c:catAx>
      <c:valAx>
        <c:axId val="3851327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135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rgbClr val="FF0000"/>
      </a:solidFill>
    </a:ln>
    <a:effectLst>
      <a:glow rad="101600">
        <a:srgbClr val="C00000">
          <a:alpha val="60000"/>
        </a:srgbClr>
      </a:glow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'Calculs TDB PERSONNE'!$B$7</c:f>
              <c:strCache>
                <c:ptCount val="1"/>
                <c:pt idx="0">
                  <c:v>Progression moyenne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non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'Calculs TDB GLOBAL'!$D$5:$D$6</c:f>
              <c:strCache>
                <c:ptCount val="2"/>
                <c:pt idx="0">
                  <c:v>En cours</c:v>
                </c:pt>
                <c:pt idx="1">
                  <c:v>En retard</c:v>
                </c:pt>
              </c:strCache>
            </c:strRef>
          </c:cat>
          <c:val>
            <c:numRef>
              <c:f>'Calculs TDB PERSONNE'!$B$8</c:f>
              <c:numCache>
                <c:formatCode>0%</c:formatCode>
                <c:ptCount val="1"/>
                <c:pt idx="0">
                  <c:v>0.875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0E-48B9-8BA0-44308F792A3B}"/>
            </c:ext>
          </c:extLst>
        </c:ser>
        <c:ser>
          <c:idx val="1"/>
          <c:order val="1"/>
          <c:tx>
            <c:v>Objectif progression</c:v>
          </c:tx>
          <c:spPr>
            <a:solidFill>
              <a:schemeClr val="bg1">
                <a:lumMod val="85000"/>
              </a:schemeClr>
            </a:solidFill>
            <a:ln>
              <a:solidFill>
                <a:srgbClr val="FF0000"/>
              </a:solidFill>
            </a:ln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alpha val="29000"/>
                </a:schemeClr>
              </a:solidFill>
              <a:ln>
                <a:solidFill>
                  <a:srgbClr val="FF0000"/>
                </a:solidFill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4F0E-48B9-8BA0-44308F792A3B}"/>
              </c:ext>
            </c:extLst>
          </c:dPt>
          <c:dLbls>
            <c:delete val="1"/>
          </c:dLbls>
          <c:val>
            <c:numRef>
              <c:f>'Calculs TDB PERSONNE'!$B$9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0E-48B9-8BA0-44308F792A3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385135120"/>
        <c:axId val="385132720"/>
      </c:barChart>
      <c:catAx>
        <c:axId val="38513512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85132720"/>
        <c:crosses val="autoZero"/>
        <c:auto val="1"/>
        <c:lblAlgn val="ctr"/>
        <c:lblOffset val="100"/>
        <c:noMultiLvlLbl val="0"/>
      </c:catAx>
      <c:valAx>
        <c:axId val="385132720"/>
        <c:scaling>
          <c:orientation val="minMax"/>
          <c:max val="1"/>
          <c:min val="0"/>
        </c:scaling>
        <c:delete val="1"/>
        <c:axPos val="b"/>
        <c:numFmt formatCode="0%" sourceLinked="1"/>
        <c:majorTickMark val="out"/>
        <c:minorTickMark val="none"/>
        <c:tickLblPos val="nextTo"/>
        <c:crossAx val="385135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rgbClr val="FF0000"/>
      </a:solidFill>
    </a:ln>
    <a:effectLst>
      <a:glow rad="101600">
        <a:srgbClr val="C00000">
          <a:alpha val="60000"/>
        </a:srgbClr>
      </a:glow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'Calculs TDB GLOBAL'!$F$3</c:f>
              <c:strCache>
                <c:ptCount val="1"/>
                <c:pt idx="0">
                  <c:v>Progression (moyenne)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7-C2BE-48BF-99FC-B593A927606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C2BE-48BF-99FC-B593A92760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'Calculs TDB GLOBAL'!$D$5:$D$6</c:f>
              <c:strCache>
                <c:ptCount val="2"/>
                <c:pt idx="0">
                  <c:v>En cours</c:v>
                </c:pt>
                <c:pt idx="1">
                  <c:v>En retard</c:v>
                </c:pt>
              </c:strCache>
            </c:strRef>
          </c:cat>
          <c:val>
            <c:numRef>
              <c:f>'Calculs TDB GLOBAL'!$F$5:$F$6</c:f>
              <c:numCache>
                <c:formatCode>0%</c:formatCode>
                <c:ptCount val="2"/>
                <c:pt idx="0">
                  <c:v>0.30000000000000004</c:v>
                </c:pt>
                <c:pt idx="1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BE-48BF-99FC-B593A927606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385135120"/>
        <c:axId val="385132720"/>
      </c:barChart>
      <c:catAx>
        <c:axId val="38513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132720"/>
        <c:crosses val="autoZero"/>
        <c:auto val="1"/>
        <c:lblAlgn val="ctr"/>
        <c:lblOffset val="100"/>
        <c:noMultiLvlLbl val="0"/>
      </c:catAx>
      <c:valAx>
        <c:axId val="385132720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385135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rgbClr val="FF0000"/>
      </a:solidFill>
    </a:ln>
    <a:effectLst>
      <a:glow rad="101600">
        <a:srgbClr val="C00000">
          <a:alpha val="60000"/>
        </a:srgbClr>
      </a:glow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'Calculs TDB GLOBAL'!$B$7</c:f>
              <c:strCache>
                <c:ptCount val="1"/>
                <c:pt idx="0">
                  <c:v>Progression moyenne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non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'Calculs TDB GLOBAL'!$D$5:$D$6</c:f>
              <c:strCache>
                <c:ptCount val="2"/>
                <c:pt idx="0">
                  <c:v>En cours</c:v>
                </c:pt>
                <c:pt idx="1">
                  <c:v>En retard</c:v>
                </c:pt>
              </c:strCache>
            </c:strRef>
          </c:cat>
          <c:val>
            <c:numRef>
              <c:f>'Calculs TDB GLOBAL'!$B$8</c:f>
              <c:numCache>
                <c:formatCode>0%</c:formatCode>
                <c:ptCount val="1"/>
                <c:pt idx="0">
                  <c:v>0.53846153846153844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F2-4025-A9EF-76469F8F4B32}"/>
            </c:ext>
          </c:extLst>
        </c:ser>
        <c:ser>
          <c:idx val="1"/>
          <c:order val="1"/>
          <c:tx>
            <c:v>Objectif progression</c:v>
          </c:tx>
          <c:spPr>
            <a:solidFill>
              <a:schemeClr val="bg1">
                <a:lumMod val="85000"/>
              </a:schemeClr>
            </a:solidFill>
            <a:ln>
              <a:solidFill>
                <a:srgbClr val="FF0000"/>
              </a:solidFill>
            </a:ln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alpha val="29000"/>
                </a:schemeClr>
              </a:solidFill>
              <a:ln>
                <a:solidFill>
                  <a:srgbClr val="FF0000"/>
                </a:solidFill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1CF2-4025-A9EF-76469F8F4B32}"/>
              </c:ext>
            </c:extLst>
          </c:dPt>
          <c:dLbls>
            <c:delete val="1"/>
          </c:dLbls>
          <c:val>
            <c:numRef>
              <c:f>'Calculs TDB GLOBAL'!$B$9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CF2-4025-A9EF-76469F8F4B3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385135120"/>
        <c:axId val="385132720"/>
      </c:barChart>
      <c:catAx>
        <c:axId val="38513512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85132720"/>
        <c:crosses val="autoZero"/>
        <c:auto val="1"/>
        <c:lblAlgn val="ctr"/>
        <c:lblOffset val="100"/>
        <c:noMultiLvlLbl val="0"/>
      </c:catAx>
      <c:valAx>
        <c:axId val="385132720"/>
        <c:scaling>
          <c:orientation val="minMax"/>
          <c:max val="1"/>
          <c:min val="0"/>
        </c:scaling>
        <c:delete val="1"/>
        <c:axPos val="b"/>
        <c:numFmt formatCode="0%" sourceLinked="1"/>
        <c:majorTickMark val="out"/>
        <c:minorTickMark val="none"/>
        <c:tickLblPos val="nextTo"/>
        <c:crossAx val="385135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rgbClr val="FF0000"/>
      </a:solidFill>
    </a:ln>
    <a:effectLst>
      <a:glow rad="101600">
        <a:srgbClr val="C00000">
          <a:alpha val="60000"/>
        </a:srgbClr>
      </a:glow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550608971215393E-2"/>
          <c:y val="3.4325557044359453E-2"/>
          <c:w val="0.47396960732210042"/>
          <c:h val="0.92195758979410125"/>
        </c:manualLayout>
      </c:layout>
      <c:doughnutChart>
        <c:varyColors val="1"/>
        <c:ser>
          <c:idx val="0"/>
          <c:order val="0"/>
          <c:tx>
            <c:strRef>
              <c:f>'Calculs TDB GLOBAL'!$B$19</c:f>
              <c:strCache>
                <c:ptCount val="1"/>
                <c:pt idx="0">
                  <c:v>Efficience</c:v>
                </c:pt>
              </c:strCache>
            </c:strRef>
          </c:tx>
          <c:dPt>
            <c:idx val="0"/>
            <c:bubble3D val="0"/>
            <c:spPr>
              <a:solidFill>
                <a:srgbClr val="FFFF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35B-40AA-848E-625A94877ED2}"/>
              </c:ext>
            </c:extLst>
          </c:dPt>
          <c:dPt>
            <c:idx val="1"/>
            <c:bubble3D val="0"/>
            <c:spPr>
              <a:solidFill>
                <a:schemeClr val="bg1">
                  <a:alpha val="29000"/>
                </a:schemeClr>
              </a:solidFill>
              <a:ln>
                <a:solidFill>
                  <a:schemeClr val="accent1">
                    <a:shade val="15000"/>
                  </a:schemeClr>
                </a:solidFill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35B-40AA-848E-625A94877ED2}"/>
              </c:ext>
            </c:extLst>
          </c:dPt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Ref>
              <c:f>'Calculs TDB GLOBAL'!$B$20:$B$21</c:f>
              <c:numCache>
                <c:formatCode>0%</c:formatCode>
                <c:ptCount val="2"/>
                <c:pt idx="0">
                  <c:v>0.16568047337278108</c:v>
                </c:pt>
                <c:pt idx="1">
                  <c:v>0.83431952662721898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35B-40AA-848E-625A94877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rgbClr val="FF0000"/>
      </a:solidFill>
    </a:ln>
    <a:effectLst>
      <a:glow rad="101600">
        <a:srgbClr val="C00000">
          <a:alpha val="60000"/>
        </a:srgbClr>
      </a:glow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550608971215393E-2"/>
          <c:y val="3.4325557044359453E-2"/>
          <c:w val="0.47396960732210042"/>
          <c:h val="0.92195758979410125"/>
        </c:manualLayout>
      </c:layout>
      <c:doughnutChart>
        <c:varyColors val="1"/>
        <c:ser>
          <c:idx val="0"/>
          <c:order val="0"/>
          <c:tx>
            <c:strRef>
              <c:f>'Calculs TDB GLOBAL'!$B$15</c:f>
              <c:strCache>
                <c:ptCount val="1"/>
                <c:pt idx="0">
                  <c:v>Engagement</c:v>
                </c:pt>
              </c:strCache>
            </c:strRef>
          </c:tx>
          <c:dPt>
            <c:idx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748-4828-BD9E-5A6D06814F51}"/>
              </c:ext>
            </c:extLst>
          </c:dPt>
          <c:dPt>
            <c:idx val="1"/>
            <c:bubble3D val="0"/>
            <c:spPr>
              <a:solidFill>
                <a:schemeClr val="bg1">
                  <a:alpha val="29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748-4828-BD9E-5A6D06814F51}"/>
              </c:ext>
            </c:extLst>
          </c:dPt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Ref>
              <c:f>'Calculs TDB GLOBAL'!$B$16:$B$17</c:f>
              <c:numCache>
                <c:formatCode>0%</c:formatCode>
                <c:ptCount val="2"/>
                <c:pt idx="0">
                  <c:v>0.84615384615384615</c:v>
                </c:pt>
                <c:pt idx="1">
                  <c:v>0.15384615384615385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48-4828-BD9E-5A6D06814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rgbClr val="FF0000"/>
      </a:solidFill>
    </a:ln>
    <a:effectLst>
      <a:glow rad="101600">
        <a:srgbClr val="C00000">
          <a:alpha val="60000"/>
        </a:srgbClr>
      </a:glow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550608971215393E-2"/>
          <c:y val="3.4325557044359453E-2"/>
          <c:w val="0.47396960732210042"/>
          <c:h val="0.92195758979410125"/>
        </c:manualLayout>
      </c:layout>
      <c:doughnutChart>
        <c:varyColors val="1"/>
        <c:ser>
          <c:idx val="0"/>
          <c:order val="0"/>
          <c:tx>
            <c:strRef>
              <c:f>'Calculs TDB PERSONNE'!$B$15</c:f>
              <c:strCache>
                <c:ptCount val="1"/>
                <c:pt idx="0">
                  <c:v>Efficience</c:v>
                </c:pt>
              </c:strCache>
            </c:strRef>
          </c:tx>
          <c:dPt>
            <c:idx val="0"/>
            <c:bubble3D val="0"/>
            <c:spPr>
              <a:solidFill>
                <a:srgbClr val="FFFF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017-4326-B8A2-7625CB3795EE}"/>
              </c:ext>
            </c:extLst>
          </c:dPt>
          <c:dPt>
            <c:idx val="1"/>
            <c:bubble3D val="0"/>
            <c:spPr>
              <a:solidFill>
                <a:schemeClr val="bg1">
                  <a:alpha val="29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017-4326-B8A2-7625CB3795EE}"/>
              </c:ext>
            </c:extLst>
          </c:dPt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Ref>
              <c:f>'Calculs TDB PERSONNE'!$B$16:$B$17</c:f>
              <c:numCache>
                <c:formatCode>0%</c:formatCode>
                <c:ptCount val="2"/>
                <c:pt idx="0">
                  <c:v>0.4375</c:v>
                </c:pt>
                <c:pt idx="1">
                  <c:v>0.5625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17-4326-B8A2-7625CB379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rgbClr val="FF0000"/>
      </a:solidFill>
    </a:ln>
    <a:effectLst>
      <a:glow rad="101600">
        <a:srgbClr val="C00000">
          <a:alpha val="60000"/>
        </a:srgbClr>
      </a:glow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550608971215393E-2"/>
          <c:y val="3.4325557044359453E-2"/>
          <c:w val="0.47396960732210042"/>
          <c:h val="0.92195758979410125"/>
        </c:manualLayout>
      </c:layout>
      <c:doughnutChart>
        <c:varyColors val="1"/>
        <c:ser>
          <c:idx val="0"/>
          <c:order val="0"/>
          <c:tx>
            <c:strRef>
              <c:f>'Calculs TDB PERSONNE'!$B$19</c:f>
              <c:strCache>
                <c:ptCount val="1"/>
                <c:pt idx="0">
                  <c:v>Engagement</c:v>
                </c:pt>
              </c:strCache>
            </c:strRef>
          </c:tx>
          <c:dPt>
            <c:idx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06D-474F-A513-5CE3926EA03A}"/>
              </c:ext>
            </c:extLst>
          </c:dPt>
          <c:dPt>
            <c:idx val="1"/>
            <c:bubble3D val="0"/>
            <c:spPr>
              <a:solidFill>
                <a:schemeClr val="bg1">
                  <a:alpha val="29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06D-474F-A513-5CE3926EA03A}"/>
              </c:ext>
            </c:extLst>
          </c:dPt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Ref>
              <c:f>'Calculs TDB PERSONNE'!$B$20:$B$21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6D-474F-A513-5CE3926EA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rgbClr val="FF0000"/>
      </a:solidFill>
    </a:ln>
    <a:effectLst>
      <a:glow rad="101600">
        <a:srgbClr val="C00000">
          <a:alpha val="60000"/>
        </a:srgbClr>
      </a:glow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'Calculs TDB PERSONNE'!$E$3</c:f>
              <c:strCache>
                <c:ptCount val="1"/>
                <c:pt idx="0">
                  <c:v>Nombre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7445-4AB5-AFD5-BA34C1CE28A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3-7445-4AB5-AFD5-BA34C1CE28A6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5-7445-4AB5-AFD5-BA34C1CE28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'Calculs TDB PERSONNE'!$D$4:$D$7</c:f>
              <c:strCache>
                <c:ptCount val="4"/>
                <c:pt idx="0">
                  <c:v>En attente</c:v>
                </c:pt>
                <c:pt idx="1">
                  <c:v>En cours</c:v>
                </c:pt>
                <c:pt idx="2">
                  <c:v>En retard</c:v>
                </c:pt>
                <c:pt idx="3">
                  <c:v>Terminée</c:v>
                </c:pt>
              </c:strCache>
            </c:strRef>
          </c:cat>
          <c:val>
            <c:numRef>
              <c:f>'Calculs TDB PERSONNE'!$E$4:$E$7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45-4AB5-AFD5-BA34C1CE28A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85135120"/>
        <c:axId val="385132720"/>
      </c:barChart>
      <c:catAx>
        <c:axId val="38513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132720"/>
        <c:crosses val="autoZero"/>
        <c:auto val="1"/>
        <c:lblAlgn val="ctr"/>
        <c:lblOffset val="100"/>
        <c:noMultiLvlLbl val="0"/>
      </c:catAx>
      <c:valAx>
        <c:axId val="3851327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135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rgbClr val="FF0000"/>
      </a:solidFill>
    </a:ln>
    <a:effectLst>
      <a:glow rad="101600">
        <a:srgbClr val="C00000">
          <a:alpha val="60000"/>
        </a:srgbClr>
      </a:glow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'Calculs TDB PERSONNE'!$F$3</c:f>
              <c:strCache>
                <c:ptCount val="1"/>
                <c:pt idx="0">
                  <c:v>Progression (moyenne)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269D-4879-AFD5-C55950263A9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3-269D-4879-AFD5-C55950263A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'Calculs TDB PERSONNE'!$D$5:$D$6</c:f>
              <c:strCache>
                <c:ptCount val="2"/>
                <c:pt idx="0">
                  <c:v>En cours</c:v>
                </c:pt>
                <c:pt idx="1">
                  <c:v>En retard</c:v>
                </c:pt>
              </c:strCache>
            </c:strRef>
          </c:cat>
          <c:val>
            <c:numRef>
              <c:f>'Calculs TDB PERSONNE'!$F$5:$F$6</c:f>
              <c:numCache>
                <c:formatCode>0%</c:formatCode>
                <c:ptCount val="2"/>
                <c:pt idx="0">
                  <c:v>#N/A</c:v>
                </c:pt>
                <c:pt idx="1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9D-4879-AFD5-C55950263A9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385135120"/>
        <c:axId val="385132720"/>
      </c:barChart>
      <c:catAx>
        <c:axId val="38513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132720"/>
        <c:crosses val="autoZero"/>
        <c:auto val="1"/>
        <c:lblAlgn val="ctr"/>
        <c:lblOffset val="100"/>
        <c:noMultiLvlLbl val="0"/>
      </c:catAx>
      <c:valAx>
        <c:axId val="385132720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385135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rgbClr val="FF0000"/>
      </a:solidFill>
    </a:ln>
    <a:effectLst>
      <a:glow rad="101600">
        <a:srgbClr val="C00000">
          <a:alpha val="60000"/>
        </a:srgbClr>
      </a:glow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hyperlink" Target="#Listes!A1"/><Relationship Id="rId7" Type="http://schemas.microsoft.com/office/2007/relationships/hdphoto" Target="../media/hdphoto1.wdp"/><Relationship Id="rId2" Type="http://schemas.openxmlformats.org/officeDocument/2006/relationships/hyperlink" Target="#'TDB Global'!A1"/><Relationship Id="rId1" Type="http://schemas.openxmlformats.org/officeDocument/2006/relationships/hyperlink" Target="#ToDoList!A1"/><Relationship Id="rId6" Type="http://schemas.openxmlformats.org/officeDocument/2006/relationships/image" Target="../media/image1.png"/><Relationship Id="rId11" Type="http://schemas.openxmlformats.org/officeDocument/2006/relationships/image" Target="../media/image5.svg"/><Relationship Id="rId5" Type="http://schemas.openxmlformats.org/officeDocument/2006/relationships/hyperlink" Target="https://www.linkedin.com/in/nathan-fauconnier-developpeur-excel-vba-freelance/" TargetMode="External"/><Relationship Id="rId10" Type="http://schemas.openxmlformats.org/officeDocument/2006/relationships/image" Target="../media/image4.png"/><Relationship Id="rId4" Type="http://schemas.openxmlformats.org/officeDocument/2006/relationships/hyperlink" Target="#'TDB Personne'!A1"/><Relationship Id="rId9" Type="http://schemas.openxmlformats.org/officeDocument/2006/relationships/image" Target="../media/image3.sv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.xml"/><Relationship Id="rId13" Type="http://schemas.openxmlformats.org/officeDocument/2006/relationships/hyperlink" Target="#'TDB Personne'!A1"/><Relationship Id="rId18" Type="http://schemas.openxmlformats.org/officeDocument/2006/relationships/image" Target="../media/image3.svg"/><Relationship Id="rId3" Type="http://schemas.openxmlformats.org/officeDocument/2006/relationships/image" Target="../media/image8.png"/><Relationship Id="rId7" Type="http://schemas.openxmlformats.org/officeDocument/2006/relationships/chart" Target="../charts/chart3.xml"/><Relationship Id="rId12" Type="http://schemas.openxmlformats.org/officeDocument/2006/relationships/hyperlink" Target="#Listes!A1"/><Relationship Id="rId17" Type="http://schemas.openxmlformats.org/officeDocument/2006/relationships/image" Target="../media/image2.png"/><Relationship Id="rId2" Type="http://schemas.openxmlformats.org/officeDocument/2006/relationships/image" Target="../media/image7.svg"/><Relationship Id="rId16" Type="http://schemas.microsoft.com/office/2007/relationships/hdphoto" Target="../media/hdphoto1.wdp"/><Relationship Id="rId20" Type="http://schemas.openxmlformats.org/officeDocument/2006/relationships/image" Target="../media/image5.svg"/><Relationship Id="rId1" Type="http://schemas.openxmlformats.org/officeDocument/2006/relationships/image" Target="../media/image6.png"/><Relationship Id="rId6" Type="http://schemas.openxmlformats.org/officeDocument/2006/relationships/chart" Target="../charts/chart2.xml"/><Relationship Id="rId11" Type="http://schemas.openxmlformats.org/officeDocument/2006/relationships/hyperlink" Target="#'TDB Global'!A1"/><Relationship Id="rId5" Type="http://schemas.openxmlformats.org/officeDocument/2006/relationships/chart" Target="../charts/chart1.xml"/><Relationship Id="rId15" Type="http://schemas.openxmlformats.org/officeDocument/2006/relationships/image" Target="../media/image1.png"/><Relationship Id="rId10" Type="http://schemas.openxmlformats.org/officeDocument/2006/relationships/hyperlink" Target="#ToDoList!A1"/><Relationship Id="rId19" Type="http://schemas.openxmlformats.org/officeDocument/2006/relationships/image" Target="../media/image4.png"/><Relationship Id="rId4" Type="http://schemas.openxmlformats.org/officeDocument/2006/relationships/image" Target="../media/image9.svg"/><Relationship Id="rId9" Type="http://schemas.openxmlformats.org/officeDocument/2006/relationships/chart" Target="../charts/chart5.xml"/><Relationship Id="rId14" Type="http://schemas.openxmlformats.org/officeDocument/2006/relationships/hyperlink" Target="https://www.linkedin.com/in/nathan-fauconnier-developpeur-excel-vba-freelance/" TargetMode="Externa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13" Type="http://schemas.openxmlformats.org/officeDocument/2006/relationships/hyperlink" Target="#'TDB Personne'!A1"/><Relationship Id="rId18" Type="http://schemas.openxmlformats.org/officeDocument/2006/relationships/image" Target="../media/image3.svg"/><Relationship Id="rId3" Type="http://schemas.openxmlformats.org/officeDocument/2006/relationships/image" Target="../media/image6.png"/><Relationship Id="rId7" Type="http://schemas.openxmlformats.org/officeDocument/2006/relationships/chart" Target="../charts/chart8.xml"/><Relationship Id="rId12" Type="http://schemas.openxmlformats.org/officeDocument/2006/relationships/hyperlink" Target="#Listes!A1"/><Relationship Id="rId17" Type="http://schemas.openxmlformats.org/officeDocument/2006/relationships/image" Target="../media/image2.png"/><Relationship Id="rId2" Type="http://schemas.openxmlformats.org/officeDocument/2006/relationships/image" Target="../media/image11.svg"/><Relationship Id="rId16" Type="http://schemas.microsoft.com/office/2007/relationships/hdphoto" Target="../media/hdphoto1.wdp"/><Relationship Id="rId20" Type="http://schemas.openxmlformats.org/officeDocument/2006/relationships/image" Target="../media/image5.svg"/><Relationship Id="rId1" Type="http://schemas.openxmlformats.org/officeDocument/2006/relationships/image" Target="../media/image10.png"/><Relationship Id="rId6" Type="http://schemas.openxmlformats.org/officeDocument/2006/relationships/chart" Target="../charts/chart7.xml"/><Relationship Id="rId11" Type="http://schemas.openxmlformats.org/officeDocument/2006/relationships/hyperlink" Target="#'TDB Global'!A1"/><Relationship Id="rId5" Type="http://schemas.openxmlformats.org/officeDocument/2006/relationships/chart" Target="../charts/chart6.xml"/><Relationship Id="rId15" Type="http://schemas.openxmlformats.org/officeDocument/2006/relationships/image" Target="../media/image1.png"/><Relationship Id="rId10" Type="http://schemas.openxmlformats.org/officeDocument/2006/relationships/hyperlink" Target="#ToDoList!A1"/><Relationship Id="rId19" Type="http://schemas.openxmlformats.org/officeDocument/2006/relationships/image" Target="../media/image4.png"/><Relationship Id="rId4" Type="http://schemas.openxmlformats.org/officeDocument/2006/relationships/image" Target="../media/image12.svg"/><Relationship Id="rId9" Type="http://schemas.openxmlformats.org/officeDocument/2006/relationships/chart" Target="../charts/chart10.xml"/><Relationship Id="rId14" Type="http://schemas.openxmlformats.org/officeDocument/2006/relationships/hyperlink" Target="https://www.linkedin.com/in/nathan-fauconnier-developpeur-excel-vba-freelance/" TargetMode="Externa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hyperlink" Target="#Listes!A1"/><Relationship Id="rId7" Type="http://schemas.microsoft.com/office/2007/relationships/hdphoto" Target="../media/hdphoto1.wdp"/><Relationship Id="rId2" Type="http://schemas.openxmlformats.org/officeDocument/2006/relationships/hyperlink" Target="#'TDB Global'!A1"/><Relationship Id="rId1" Type="http://schemas.openxmlformats.org/officeDocument/2006/relationships/hyperlink" Target="#ToDoList!A1"/><Relationship Id="rId6" Type="http://schemas.openxmlformats.org/officeDocument/2006/relationships/image" Target="../media/image1.png"/><Relationship Id="rId11" Type="http://schemas.openxmlformats.org/officeDocument/2006/relationships/image" Target="../media/image5.svg"/><Relationship Id="rId5" Type="http://schemas.openxmlformats.org/officeDocument/2006/relationships/hyperlink" Target="https://www.linkedin.com/in/nathan-fauconnier-developpeur-excel-vba-freelance/" TargetMode="External"/><Relationship Id="rId10" Type="http://schemas.openxmlformats.org/officeDocument/2006/relationships/image" Target="../media/image4.png"/><Relationship Id="rId4" Type="http://schemas.openxmlformats.org/officeDocument/2006/relationships/hyperlink" Target="#'TDB Personne'!A1"/><Relationship Id="rId9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2497256</xdr:colOff>
      <xdr:row>1</xdr:row>
      <xdr:rowOff>48931</xdr:rowOff>
    </xdr:from>
    <xdr:to>
      <xdr:col>9</xdr:col>
      <xdr:colOff>523499</xdr:colOff>
      <xdr:row>2</xdr:row>
      <xdr:rowOff>213363</xdr:rowOff>
    </xdr:to>
    <xdr:sp macro="" textlink="">
      <xdr:nvSpPr>
        <xdr:cNvPr id="24" name="Rectangle : coins arrondis 23">
          <a:extLst>
            <a:ext uri="{FF2B5EF4-FFF2-40B4-BE49-F238E27FC236}">
              <a16:creationId xmlns:a16="http://schemas.microsoft.com/office/drawing/2014/main" id="{B1374B0F-AE7F-4E11-B767-D4208C8CDBC7}"/>
            </a:ext>
          </a:extLst>
        </xdr:cNvPr>
        <xdr:cNvSpPr>
          <a:spLocks noChangeAspect="1"/>
        </xdr:cNvSpPr>
      </xdr:nvSpPr>
      <xdr:spPr>
        <a:xfrm>
          <a:off x="4646096" y="292771"/>
          <a:ext cx="6271083" cy="705452"/>
        </a:xfrm>
        <a:prstGeom prst="roundRect">
          <a:avLst/>
        </a:prstGeom>
        <a:noFill/>
        <a:ln w="12700">
          <a:solidFill>
            <a:srgbClr val="C00000"/>
          </a:solidFill>
        </a:ln>
        <a:effectLst>
          <a:glow rad="63500">
            <a:srgbClr val="FF0000">
              <a:alpha val="40000"/>
            </a:srgbClr>
          </a:glow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fr-FR" sz="3200" b="1">
              <a:solidFill>
                <a:schemeClr val="bg1"/>
              </a:solidFill>
              <a:latin typeface="Aptos Narrow (Corps)"/>
              <a:ea typeface="+mn-ea"/>
              <a:cs typeface="Times New Roman" panose="02020603050405020304" pitchFamily="18" charset="0"/>
            </a:rPr>
            <a:t>SUIVI DES TÂCHES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2070</xdr:colOff>
      <xdr:row>554</xdr:row>
      <xdr:rowOff>0</xdr:rowOff>
    </xdr:to>
    <xdr:grpSp>
      <xdr:nvGrpSpPr>
        <xdr:cNvPr id="19" name="Groupe 18">
          <a:extLst>
            <a:ext uri="{FF2B5EF4-FFF2-40B4-BE49-F238E27FC236}">
              <a16:creationId xmlns:a16="http://schemas.microsoft.com/office/drawing/2014/main" id="{C0434FEC-B5D5-D8F9-97D9-57531EB0C1F0}"/>
            </a:ext>
          </a:extLst>
        </xdr:cNvPr>
        <xdr:cNvGrpSpPr/>
      </xdr:nvGrpSpPr>
      <xdr:grpSpPr>
        <a:xfrm>
          <a:off x="0" y="0"/>
          <a:ext cx="1731810" cy="107815380"/>
          <a:chOff x="0" y="0"/>
          <a:chExt cx="1737737" cy="109516333"/>
        </a:xfrm>
      </xdr:grpSpPr>
      <xdr:grpSp>
        <xdr:nvGrpSpPr>
          <xdr:cNvPr id="12" name="Groupe 11">
            <a:extLst>
              <a:ext uri="{FF2B5EF4-FFF2-40B4-BE49-F238E27FC236}">
                <a16:creationId xmlns:a16="http://schemas.microsoft.com/office/drawing/2014/main" id="{9B12F514-AE14-D53A-4E00-1882F2B47D49}"/>
              </a:ext>
            </a:extLst>
          </xdr:cNvPr>
          <xdr:cNvGrpSpPr/>
        </xdr:nvGrpSpPr>
        <xdr:grpSpPr>
          <a:xfrm>
            <a:off x="0" y="0"/>
            <a:ext cx="1737737" cy="109516333"/>
            <a:chOff x="0" y="0"/>
            <a:chExt cx="1686491" cy="106314442"/>
          </a:xfrm>
        </xdr:grpSpPr>
        <xdr:sp macro="" textlink="">
          <xdr:nvSpPr>
            <xdr:cNvPr id="3" name="Rectangle 2">
              <a:extLst>
                <a:ext uri="{FF2B5EF4-FFF2-40B4-BE49-F238E27FC236}">
                  <a16:creationId xmlns:a16="http://schemas.microsoft.com/office/drawing/2014/main" id="{06CF48CD-781E-0D45-7C8E-3163D0C53E8E}"/>
                </a:ext>
              </a:extLst>
            </xdr:cNvPr>
            <xdr:cNvSpPr>
              <a:spLocks/>
            </xdr:cNvSpPr>
          </xdr:nvSpPr>
          <xdr:spPr>
            <a:xfrm>
              <a:off x="0" y="0"/>
              <a:ext cx="1686491" cy="106314442"/>
            </a:xfrm>
            <a:prstGeom prst="rect">
              <a:avLst/>
            </a:prstGeom>
            <a:gradFill flip="none" rotWithShape="1">
              <a:gsLst>
                <a:gs pos="0">
                  <a:schemeClr val="tx1"/>
                </a:gs>
                <a:gs pos="0">
                  <a:schemeClr val="tx1"/>
                </a:gs>
                <a:gs pos="100000">
                  <a:srgbClr val="C00000"/>
                </a:gs>
              </a:gsLst>
              <a:lin ang="108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grpSp>
          <xdr:nvGrpSpPr>
            <xdr:cNvPr id="11" name="Groupe 10">
              <a:extLst>
                <a:ext uri="{FF2B5EF4-FFF2-40B4-BE49-F238E27FC236}">
                  <a16:creationId xmlns:a16="http://schemas.microsoft.com/office/drawing/2014/main" id="{A5CA6F1E-F85B-139A-4C13-3B1A9E3BA78E}"/>
                </a:ext>
              </a:extLst>
            </xdr:cNvPr>
            <xdr:cNvGrpSpPr/>
          </xdr:nvGrpSpPr>
          <xdr:grpSpPr>
            <a:xfrm>
              <a:off x="126487" y="1327719"/>
              <a:ext cx="1433517" cy="2340780"/>
              <a:chOff x="126487" y="1327719"/>
              <a:chExt cx="1433517" cy="2340780"/>
            </a:xfrm>
          </xdr:grpSpPr>
          <xdr:sp macro="" textlink="">
            <xdr:nvSpPr>
              <xdr:cNvPr id="5" name="Rectangle : coins arrondis 4">
                <a:hlinkClick xmlns:r="http://schemas.openxmlformats.org/officeDocument/2006/relationships" r:id="rId1"/>
                <a:extLst>
                  <a:ext uri="{FF2B5EF4-FFF2-40B4-BE49-F238E27FC236}">
                    <a16:creationId xmlns:a16="http://schemas.microsoft.com/office/drawing/2014/main" id="{E8873856-DCA7-AA6C-C51F-6671E5594B75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26487" y="1327719"/>
                <a:ext cx="1433517" cy="425425"/>
              </a:xfrm>
              <a:prstGeom prst="roundRect">
                <a:avLst/>
              </a:prstGeom>
              <a:noFill/>
              <a:ln w="12700">
                <a:solidFill>
                  <a:srgbClr val="FF0000"/>
                </a:solidFill>
              </a:ln>
              <a:effectLst>
                <a:glow rad="63500">
                  <a:schemeClr val="accent2">
                    <a:satMod val="175000"/>
                    <a:alpha val="40000"/>
                  </a:schemeClr>
                </a:glow>
              </a:effectLst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marL="0" indent="0" algn="ctr"/>
                <a:r>
                  <a:rPr lang="fr-FR" sz="1600" b="1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rPr>
                  <a:t>Tâches</a:t>
                </a:r>
              </a:p>
            </xdr:txBody>
          </xdr:sp>
          <xdr:sp macro="" textlink="">
            <xdr:nvSpPr>
              <xdr:cNvPr id="6" name="Rectangle : coins arrondis 5">
                <a:hlinkClick xmlns:r="http://schemas.openxmlformats.org/officeDocument/2006/relationships" r:id="rId2"/>
                <a:extLst>
                  <a:ext uri="{FF2B5EF4-FFF2-40B4-BE49-F238E27FC236}">
                    <a16:creationId xmlns:a16="http://schemas.microsoft.com/office/drawing/2014/main" id="{010278C7-7654-48F5-9CC5-452E495BD418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26487" y="1966171"/>
                <a:ext cx="1433517" cy="425425"/>
              </a:xfrm>
              <a:prstGeom prst="roundRect">
                <a:avLst/>
              </a:prstGeom>
              <a:noFill/>
              <a:ln w="12700">
                <a:solidFill>
                  <a:srgbClr val="FF0000"/>
                </a:solidFill>
              </a:ln>
              <a:effectLst>
                <a:glow rad="63500">
                  <a:schemeClr val="accent2">
                    <a:satMod val="175000"/>
                    <a:alpha val="40000"/>
                  </a:schemeClr>
                </a:glow>
              </a:effectLst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marL="0" indent="0" algn="ctr"/>
                <a:r>
                  <a:rPr lang="fr-FR" sz="1600" b="1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rPr>
                  <a:t>TDB Global</a:t>
                </a:r>
              </a:p>
            </xdr:txBody>
          </xdr:sp>
          <xdr:sp macro="" textlink="">
            <xdr:nvSpPr>
              <xdr:cNvPr id="7" name="Rectangle : coins arrondis 6">
                <a:hlinkClick xmlns:r="http://schemas.openxmlformats.org/officeDocument/2006/relationships" r:id="rId3"/>
                <a:extLst>
                  <a:ext uri="{FF2B5EF4-FFF2-40B4-BE49-F238E27FC236}">
                    <a16:creationId xmlns:a16="http://schemas.microsoft.com/office/drawing/2014/main" id="{1198C071-270E-07ED-7344-BB2B45512CF3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26487" y="3243074"/>
                <a:ext cx="1433517" cy="425425"/>
              </a:xfrm>
              <a:prstGeom prst="roundRect">
                <a:avLst/>
              </a:prstGeom>
              <a:noFill/>
              <a:ln w="12700">
                <a:solidFill>
                  <a:srgbClr val="FF0000"/>
                </a:solidFill>
              </a:ln>
              <a:effectLst>
                <a:glow rad="63500">
                  <a:schemeClr val="accent2">
                    <a:satMod val="175000"/>
                    <a:alpha val="40000"/>
                  </a:schemeClr>
                </a:glow>
              </a:effectLst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marL="0" indent="0" algn="ctr"/>
                <a:r>
                  <a:rPr lang="fr-FR" sz="1600" b="1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rPr>
                  <a:t>Listes</a:t>
                </a:r>
              </a:p>
            </xdr:txBody>
          </xdr:sp>
          <xdr:sp macro="" textlink="">
            <xdr:nvSpPr>
              <xdr:cNvPr id="10" name="Rectangle : coins arrondis 9">
                <a:hlinkClick xmlns:r="http://schemas.openxmlformats.org/officeDocument/2006/relationships" r:id="rId4"/>
                <a:extLst>
                  <a:ext uri="{FF2B5EF4-FFF2-40B4-BE49-F238E27FC236}">
                    <a16:creationId xmlns:a16="http://schemas.microsoft.com/office/drawing/2014/main" id="{6D735F88-C177-4874-AE1E-8062F2A6512A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26487" y="2604622"/>
                <a:ext cx="1433517" cy="425425"/>
              </a:xfrm>
              <a:prstGeom prst="roundRect">
                <a:avLst/>
              </a:prstGeom>
              <a:noFill/>
              <a:ln w="12700">
                <a:solidFill>
                  <a:srgbClr val="FF0000"/>
                </a:solidFill>
              </a:ln>
              <a:effectLst>
                <a:glow rad="63500">
                  <a:schemeClr val="accent2">
                    <a:satMod val="175000"/>
                    <a:alpha val="40000"/>
                  </a:schemeClr>
                </a:glow>
              </a:effectLst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marL="0" indent="0" algn="ctr"/>
                <a:r>
                  <a:rPr lang="fr-FR" sz="1600" b="1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rPr>
                  <a:t>TDB Personne</a:t>
                </a:r>
              </a:p>
            </xdr:txBody>
          </xdr:sp>
        </xdr:grpSp>
      </xdr:grpSp>
      <xdr:pic>
        <xdr:nvPicPr>
          <xdr:cNvPr id="14" name="Image 13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E8D2B75D-66A1-7EF3-A3C6-A42E6327F6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BEBA8EAE-BF5A-486C-A8C5-ECC9F3942E4B}">
                <a14:imgProps xmlns:a14="http://schemas.microsoft.com/office/drawing/2010/main">
                  <a14:imgLayer r:embed="rId7">
                    <a14:imgEffect>
                      <a14:backgroundRemoval t="7006" b="91083" l="7643" r="91720">
                        <a14:foregroundMark x1="11500" y1="67375" x2="27000" y2="82750"/>
                        <a14:foregroundMark x1="27000" y1="82750" x2="50625" y2="90000"/>
                        <a14:foregroundMark x1="50625" y1="90000" x2="63000" y2="90000"/>
                        <a14:foregroundMark x1="63000" y1="90000" x2="71250" y2="87625"/>
                        <a14:foregroundMark x1="71250" y1="87625" x2="74250" y2="85625"/>
                        <a14:foregroundMark x1="75375" y1="84250" x2="87125" y2="72000"/>
                        <a14:foregroundMark x1="87125" y1="72000" x2="91000" y2="55500"/>
                        <a14:foregroundMark x1="50625" y1="90750" x2="26625" y2="84000"/>
                        <a14:foregroundMark x1="26625" y1="84000" x2="21250" y2="80750"/>
                        <a14:foregroundMark x1="21250" y1="80750" x2="16875" y2="74625"/>
                        <a14:foregroundMark x1="32250" y1="88375" x2="47000" y2="91250"/>
                        <a14:foregroundMark x1="11750" y1="65125" x2="8250" y2="51125"/>
                        <a14:foregroundMark x1="8250" y1="51125" x2="14000" y2="30625"/>
                        <a14:foregroundMark x1="14000" y1="30625" x2="16500" y2="26125"/>
                        <a14:foregroundMark x1="45125" y1="7375" x2="55250" y2="8000"/>
                        <a14:foregroundMark x1="91083" y1="43949" x2="91720" y2="52866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" y="0"/>
            <a:ext cx="423331" cy="423331"/>
          </a:xfrm>
          <a:prstGeom prst="rect">
            <a:avLst/>
          </a:prstGeom>
        </xdr:spPr>
      </xdr:pic>
      <xdr:pic>
        <xdr:nvPicPr>
          <xdr:cNvPr id="16" name="Graphique 15" descr="Presse-papiers partiellement vérifié contour">
            <a:extLst>
              <a:ext uri="{FF2B5EF4-FFF2-40B4-BE49-F238E27FC236}">
                <a16:creationId xmlns:a16="http://schemas.microsoft.com/office/drawing/2014/main" id="{1B5C7163-6AF0-DD6E-D24A-1B111B1B61B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96DAC541-7B7A-43D3-8B79-37D633B846F1}">
                <asvg:svgBlip xmlns:asvg="http://schemas.microsoft.com/office/drawing/2016/SVG/main" r:embed="rId9"/>
              </a:ext>
            </a:extLst>
          </a:blip>
          <a:stretch>
            <a:fillRect/>
          </a:stretch>
        </xdr:blipFill>
        <xdr:spPr>
          <a:xfrm>
            <a:off x="411668" y="160865"/>
            <a:ext cx="914400" cy="914400"/>
          </a:xfrm>
          <a:prstGeom prst="rect">
            <a:avLst/>
          </a:prstGeom>
        </xdr:spPr>
      </xdr:pic>
      <xdr:pic>
        <xdr:nvPicPr>
          <xdr:cNvPr id="18" name="Graphique 17" descr="Notes Post-it contour">
            <a:extLst>
              <a:ext uri="{FF2B5EF4-FFF2-40B4-BE49-F238E27FC236}">
                <a16:creationId xmlns:a16="http://schemas.microsoft.com/office/drawing/2014/main" id="{9F48EF3B-9BE8-0C9E-37C7-8CD2219155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96DAC541-7B7A-43D3-8B79-37D633B846F1}">
                <asvg:svgBlip xmlns:asvg="http://schemas.microsoft.com/office/drawing/2016/SVG/main" r:embed="rId11"/>
              </a:ext>
            </a:extLst>
          </a:blip>
          <a:stretch>
            <a:fillRect/>
          </a:stretch>
        </xdr:blipFill>
        <xdr:spPr>
          <a:xfrm>
            <a:off x="411668" y="4095466"/>
            <a:ext cx="914400" cy="91440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20953</xdr:colOff>
      <xdr:row>2</xdr:row>
      <xdr:rowOff>234236</xdr:rowOff>
    </xdr:from>
    <xdr:to>
      <xdr:col>17</xdr:col>
      <xdr:colOff>10643</xdr:colOff>
      <xdr:row>6</xdr:row>
      <xdr:rowOff>200025</xdr:rowOff>
    </xdr:to>
    <xdr:grpSp>
      <xdr:nvGrpSpPr>
        <xdr:cNvPr id="3" name="Groupe 2">
          <a:extLst>
            <a:ext uri="{FF2B5EF4-FFF2-40B4-BE49-F238E27FC236}">
              <a16:creationId xmlns:a16="http://schemas.microsoft.com/office/drawing/2014/main" id="{A96EEC78-828A-A15F-4255-36F8289B7D87}"/>
            </a:ext>
          </a:extLst>
        </xdr:cNvPr>
        <xdr:cNvGrpSpPr/>
      </xdr:nvGrpSpPr>
      <xdr:grpSpPr>
        <a:xfrm>
          <a:off x="2046977" y="1023130"/>
          <a:ext cx="13140913" cy="978801"/>
          <a:chOff x="2004394" y="1007442"/>
          <a:chExt cx="12820425" cy="951442"/>
        </a:xfrm>
      </xdr:grpSpPr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10" name="ANNÉE">
                <a:extLst>
                  <a:ext uri="{FF2B5EF4-FFF2-40B4-BE49-F238E27FC236}">
                    <a16:creationId xmlns:a16="http://schemas.microsoft.com/office/drawing/2014/main" id="{E49ABB45-AB9E-4333-9DD1-A596093A5BB0}"/>
                  </a:ext>
                </a:extLst>
              </xdr:cNvPr>
              <xdr:cNvGraphicFramePr/>
            </xdr:nvGraphicFramePr>
            <xdr:xfrm>
              <a:off x="2004394" y="1007442"/>
              <a:ext cx="1382577" cy="951442"/>
            </xdr:xfrm>
            <a:graphic>
              <a:graphicData uri="http://schemas.microsoft.com/office/drawing/2010/slicer">
                <sle:slicer xmlns:sle="http://schemas.microsoft.com/office/drawing/2010/slicer" name="ANNÉE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2040253" y="1034336"/>
                <a:ext cx="1417441" cy="994489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fr-FR" sz="1100"/>
  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  </a:r>
              </a:p>
            </xdr:txBody>
          </xdr:sp>
        </mc:Fallback>
      </mc:AlternateContent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11" name="MOIS">
                <a:extLst>
                  <a:ext uri="{FF2B5EF4-FFF2-40B4-BE49-F238E27FC236}">
                    <a16:creationId xmlns:a16="http://schemas.microsoft.com/office/drawing/2014/main" id="{EE3360A7-D4CC-4439-977A-CFD666CAB66D}"/>
                  </a:ext>
                </a:extLst>
              </xdr:cNvPr>
              <xdr:cNvGraphicFramePr/>
            </xdr:nvGraphicFramePr>
            <xdr:xfrm>
              <a:off x="3392544" y="1007443"/>
              <a:ext cx="11432275" cy="696285"/>
            </xdr:xfrm>
            <a:graphic>
              <a:graphicData uri="http://schemas.microsoft.com/office/drawing/2010/slicer">
                <sle:slicer xmlns:sle="http://schemas.microsoft.com/office/drawing/2010/slicer" name="MOIS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3463408" y="1034337"/>
                <a:ext cx="11720560" cy="727788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fr-FR" sz="1100"/>
  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  </a:r>
              </a:p>
            </xdr:txBody>
          </xdr:sp>
        </mc:Fallback>
      </mc:AlternateContent>
    </xdr:grpSp>
    <xdr:clientData/>
  </xdr:twoCellAnchor>
  <xdr:twoCellAnchor editAs="oneCell">
    <xdr:from>
      <xdr:col>9</xdr:col>
      <xdr:colOff>142876</xdr:colOff>
      <xdr:row>0</xdr:row>
      <xdr:rowOff>238126</xdr:rowOff>
    </xdr:from>
    <xdr:to>
      <xdr:col>9</xdr:col>
      <xdr:colOff>695325</xdr:colOff>
      <xdr:row>2</xdr:row>
      <xdr:rowOff>5043</xdr:rowOff>
    </xdr:to>
    <xdr:pic>
      <xdr:nvPicPr>
        <xdr:cNvPr id="21" name="Graphique 20" descr="Presse-papiers mixte avec un remplissage uni">
          <a:extLst>
            <a:ext uri="{FF2B5EF4-FFF2-40B4-BE49-F238E27FC236}">
              <a16:creationId xmlns:a16="http://schemas.microsoft.com/office/drawing/2014/main" id="{67DE239D-A939-FCF6-8CA5-B9A0C45D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715376" y="238126"/>
          <a:ext cx="552449" cy="552449"/>
        </a:xfrm>
        <a:prstGeom prst="rect">
          <a:avLst/>
        </a:prstGeom>
      </xdr:spPr>
    </xdr:pic>
    <xdr:clientData/>
  </xdr:twoCellAnchor>
  <xdr:twoCellAnchor editAs="oneCell">
    <xdr:from>
      <xdr:col>14</xdr:col>
      <xdr:colOff>123825</xdr:colOff>
      <xdr:row>1</xdr:row>
      <xdr:rowOff>0</xdr:rowOff>
    </xdr:from>
    <xdr:to>
      <xdr:col>14</xdr:col>
      <xdr:colOff>676274</xdr:colOff>
      <xdr:row>2</xdr:row>
      <xdr:rowOff>5602</xdr:rowOff>
    </xdr:to>
    <xdr:pic>
      <xdr:nvPicPr>
        <xdr:cNvPr id="22" name="Graphique 21" descr="Groupe avec un remplissage uni">
          <a:extLst>
            <a:ext uri="{FF2B5EF4-FFF2-40B4-BE49-F238E27FC236}">
              <a16:creationId xmlns:a16="http://schemas.microsoft.com/office/drawing/2014/main" id="{41087953-0645-417A-8566-8BBD0F17E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rcRect/>
        <a:stretch/>
      </xdr:blipFill>
      <xdr:spPr>
        <a:xfrm>
          <a:off x="12744450" y="247650"/>
          <a:ext cx="552449" cy="552449"/>
        </a:xfrm>
        <a:prstGeom prst="rect">
          <a:avLst/>
        </a:prstGeom>
      </xdr:spPr>
    </xdr:pic>
    <xdr:clientData/>
  </xdr:twoCellAnchor>
  <xdr:twoCellAnchor editAs="oneCell">
    <xdr:from>
      <xdr:col>4</xdr:col>
      <xdr:colOff>275163</xdr:colOff>
      <xdr:row>8</xdr:row>
      <xdr:rowOff>64968</xdr:rowOff>
    </xdr:from>
    <xdr:to>
      <xdr:col>7</xdr:col>
      <xdr:colOff>424272</xdr:colOff>
      <xdr:row>22</xdr:row>
      <xdr:rowOff>219075</xdr:rowOff>
    </xdr:to>
    <xdr:grpSp>
      <xdr:nvGrpSpPr>
        <xdr:cNvPr id="99" name="Groupe 98">
          <a:extLst>
            <a:ext uri="{FF2B5EF4-FFF2-40B4-BE49-F238E27FC236}">
              <a16:creationId xmlns:a16="http://schemas.microsoft.com/office/drawing/2014/main" id="{68884A0E-8689-A7EA-281D-DD15C5DF29E3}"/>
            </a:ext>
          </a:extLst>
        </xdr:cNvPr>
        <xdr:cNvGrpSpPr/>
      </xdr:nvGrpSpPr>
      <xdr:grpSpPr>
        <a:xfrm>
          <a:off x="3923798" y="2350968"/>
          <a:ext cx="3663274" cy="3542766"/>
          <a:chOff x="3913713" y="2665293"/>
          <a:chExt cx="3663834" cy="3621207"/>
        </a:xfrm>
      </xdr:grpSpPr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F9B90F18-3AC9-EB64-A3DD-041C9B1D5070}"/>
              </a:ext>
            </a:extLst>
          </xdr:cNvPr>
          <xdr:cNvGrpSpPr/>
        </xdr:nvGrpSpPr>
        <xdr:grpSpPr>
          <a:xfrm>
            <a:off x="3913713" y="4032885"/>
            <a:ext cx="3663834" cy="2253615"/>
            <a:chOff x="3489005" y="1700210"/>
            <a:chExt cx="5530664" cy="2683857"/>
          </a:xfrm>
        </xdr:grpSpPr>
        <xdr:sp macro="" textlink="">
          <xdr:nvSpPr>
            <xdr:cNvPr id="4" name="Rectangle : coins arrondis 3">
              <a:extLst>
                <a:ext uri="{FF2B5EF4-FFF2-40B4-BE49-F238E27FC236}">
                  <a16:creationId xmlns:a16="http://schemas.microsoft.com/office/drawing/2014/main" id="{26957E5D-BE19-16E9-4CCB-E4C8BF844A2A}"/>
                </a:ext>
              </a:extLst>
            </xdr:cNvPr>
            <xdr:cNvSpPr/>
          </xdr:nvSpPr>
          <xdr:spPr>
            <a:xfrm>
              <a:off x="3489005" y="1700210"/>
              <a:ext cx="5530664" cy="2683857"/>
            </a:xfrm>
            <a:prstGeom prst="roundRect">
              <a:avLst>
                <a:gd name="adj" fmla="val 6214"/>
              </a:avLst>
            </a:prstGeom>
            <a:solidFill>
              <a:schemeClr val="tx1">
                <a:lumMod val="75000"/>
                <a:lumOff val="25000"/>
              </a:schemeClr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graphicFrame macro="">
          <xdr:nvGraphicFramePr>
            <xdr:cNvPr id="2" name="Graphique 1">
              <a:extLst>
                <a:ext uri="{FF2B5EF4-FFF2-40B4-BE49-F238E27FC236}">
                  <a16:creationId xmlns:a16="http://schemas.microsoft.com/office/drawing/2014/main" id="{76BA43D1-C3AE-4BBE-886E-C12DFCC30EE7}"/>
                </a:ext>
              </a:extLst>
            </xdr:cNvPr>
            <xdr:cNvGraphicFramePr>
              <a:graphicFrameLocks/>
            </xdr:cNvGraphicFramePr>
          </xdr:nvGraphicFramePr>
          <xdr:xfrm>
            <a:off x="3698007" y="1897265"/>
            <a:ext cx="5160113" cy="2282494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5"/>
            </a:graphicData>
          </a:graphic>
        </xdr:graphicFrame>
      </xdr:grpSp>
      <xdr:sp macro="" textlink="'Calculs TDB GLOBAL'!B5">
        <xdr:nvSpPr>
          <xdr:cNvPr id="28" name="Rectangle : coins arrondis 27">
            <a:extLst>
              <a:ext uri="{FF2B5EF4-FFF2-40B4-BE49-F238E27FC236}">
                <a16:creationId xmlns:a16="http://schemas.microsoft.com/office/drawing/2014/main" id="{6BF6E026-1956-423B-B5B1-3DB575A3C42F}"/>
              </a:ext>
            </a:extLst>
          </xdr:cNvPr>
          <xdr:cNvSpPr/>
        </xdr:nvSpPr>
        <xdr:spPr>
          <a:xfrm>
            <a:off x="4697869" y="2665293"/>
            <a:ext cx="2095522" cy="521248"/>
          </a:xfrm>
          <a:prstGeom prst="roundRect">
            <a:avLst/>
          </a:prstGeom>
          <a:noFill/>
          <a:ln w="19050">
            <a:solidFill>
              <a:srgbClr val="FF0000"/>
            </a:solidFill>
          </a:ln>
          <a:effectLst>
            <a:glow rad="63500">
              <a:srgbClr val="FF0000">
                <a:alpha val="40000"/>
              </a:srgbClr>
            </a:glo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000405E2-26C8-4A9F-ACB1-32377E9369AA}" type="TxLink">
              <a:rPr lang="en-US" sz="1600" b="1" i="0" u="none" strike="noStrike">
                <a:solidFill>
                  <a:schemeClr val="bg1"/>
                </a:solidFill>
                <a:latin typeface="Aptos Narrow"/>
              </a:rPr>
              <a:pPr algn="ctr"/>
              <a:t>13 TÂCHES (100%)</a:t>
            </a:fld>
            <a:endParaRPr lang="fr-FR" sz="2800" b="1">
              <a:solidFill>
                <a:schemeClr val="bg1"/>
              </a:solidFill>
            </a:endParaRPr>
          </a:p>
        </xdr:txBody>
      </xdr:sp>
      <xdr:sp macro="" textlink="'Calculs TDB GLOBAL'!B13">
        <xdr:nvSpPr>
          <xdr:cNvPr id="29" name="Rectangle : coins arrondis 28">
            <a:extLst>
              <a:ext uri="{FF2B5EF4-FFF2-40B4-BE49-F238E27FC236}">
                <a16:creationId xmlns:a16="http://schemas.microsoft.com/office/drawing/2014/main" id="{0778E62D-69EE-43BF-8364-0D39B6ECCCBA}"/>
              </a:ext>
            </a:extLst>
          </xdr:cNvPr>
          <xdr:cNvSpPr/>
        </xdr:nvSpPr>
        <xdr:spPr>
          <a:xfrm>
            <a:off x="4331605" y="3341492"/>
            <a:ext cx="2828049" cy="501879"/>
          </a:xfrm>
          <a:prstGeom prst="roundRect">
            <a:avLst/>
          </a:prstGeom>
          <a:noFill/>
          <a:ln w="19050">
            <a:solidFill>
              <a:srgbClr val="FF0000"/>
            </a:solidFill>
          </a:ln>
          <a:effectLst>
            <a:glow rad="63500">
              <a:srgbClr val="FF0000">
                <a:alpha val="40000"/>
              </a:srgbClr>
            </a:glo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5FF227B6-3FCC-42BA-B8EA-ADB6F52A2A36}" type="TxLink">
              <a:rPr lang="en-US" sz="1600" b="1" i="0" u="none" strike="noStrike">
                <a:solidFill>
                  <a:schemeClr val="bg1"/>
                </a:solidFill>
                <a:latin typeface="Aptos Narrow"/>
                <a:ea typeface="+mn-ea"/>
                <a:cs typeface="+mn-cs"/>
              </a:rPr>
              <a:pPr marL="0" indent="0" algn="ctr"/>
              <a:t>Durée moyenne : 111 jours</a:t>
            </a:fld>
            <a:endParaRPr lang="fr-FR" sz="1600" b="1" i="0" u="none" strike="noStrike">
              <a:solidFill>
                <a:schemeClr val="bg1"/>
              </a:solidFill>
              <a:latin typeface="Aptos Narrow"/>
              <a:ea typeface="+mn-ea"/>
              <a:cs typeface="+mn-cs"/>
            </a:endParaRPr>
          </a:p>
        </xdr:txBody>
      </xdr:sp>
    </xdr:grpSp>
    <xdr:clientData/>
  </xdr:twoCellAnchor>
  <xdr:twoCellAnchor editAs="absolute">
    <xdr:from>
      <xdr:col>17</xdr:col>
      <xdr:colOff>115414</xdr:colOff>
      <xdr:row>2</xdr:row>
      <xdr:rowOff>234313</xdr:rowOff>
    </xdr:from>
    <xdr:to>
      <xdr:col>18</xdr:col>
      <xdr:colOff>750792</xdr:colOff>
      <xdr:row>16</xdr:row>
      <xdr:rowOff>114300</xdr:rowOff>
    </xdr:to>
    <xdr:grpSp>
      <xdr:nvGrpSpPr>
        <xdr:cNvPr id="34" name="Groupe 33">
          <a:extLst>
            <a:ext uri="{FF2B5EF4-FFF2-40B4-BE49-F238E27FC236}">
              <a16:creationId xmlns:a16="http://schemas.microsoft.com/office/drawing/2014/main" id="{6FE36D2E-D656-58A3-067E-B4B185067BAC}"/>
            </a:ext>
          </a:extLst>
        </xdr:cNvPr>
        <xdr:cNvGrpSpPr/>
      </xdr:nvGrpSpPr>
      <xdr:grpSpPr>
        <a:xfrm>
          <a:off x="15292661" y="1023207"/>
          <a:ext cx="1424272" cy="3313469"/>
          <a:chOff x="15440026" y="1034413"/>
          <a:chExt cx="1449566" cy="3385187"/>
        </a:xfrm>
      </xdr:grpSpPr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6" name="AXE">
                <a:extLst>
                  <a:ext uri="{FF2B5EF4-FFF2-40B4-BE49-F238E27FC236}">
                    <a16:creationId xmlns:a16="http://schemas.microsoft.com/office/drawing/2014/main" id="{ED6C5853-8DC2-46D1-AB57-7983A9B6BE78}"/>
                  </a:ext>
                </a:extLst>
              </xdr:cNvPr>
              <xdr:cNvGraphicFramePr/>
            </xdr:nvGraphicFramePr>
            <xdr:xfrm>
              <a:off x="15440030" y="1034413"/>
              <a:ext cx="1449562" cy="1546861"/>
            </xdr:xfrm>
            <a:graphic>
              <a:graphicData uri="http://schemas.microsoft.com/office/drawing/2010/slicer">
                <sle:slicer xmlns:sle="http://schemas.microsoft.com/office/drawing/2010/slicer" name="AXE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15288743" y="1034413"/>
                <a:ext cx="1425949" cy="1546861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fr-FR" sz="1100"/>
  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  </a:r>
              </a:p>
            </xdr:txBody>
          </xdr:sp>
        </mc:Fallback>
      </mc:AlternateContent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31" name="PROJET">
                <a:extLst>
                  <a:ext uri="{FF2B5EF4-FFF2-40B4-BE49-F238E27FC236}">
                    <a16:creationId xmlns:a16="http://schemas.microsoft.com/office/drawing/2014/main" id="{C91DC86E-F594-4C6D-AAAD-2B0EB15B2573}"/>
                  </a:ext>
                </a:extLst>
              </xdr:cNvPr>
              <xdr:cNvGraphicFramePr/>
            </xdr:nvGraphicFramePr>
            <xdr:xfrm>
              <a:off x="15440026" y="2686050"/>
              <a:ext cx="1448552" cy="1733550"/>
            </xdr:xfrm>
            <a:graphic>
              <a:graphicData uri="http://schemas.microsoft.com/office/drawing/2010/slicer">
                <sle:slicer xmlns:sle="http://schemas.microsoft.com/office/drawing/2010/slicer" name="PROJET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15288739" y="2686050"/>
                <a:ext cx="1424956" cy="1733550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fr-FR" sz="1100"/>
  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  </a:r>
              </a:p>
            </xdr:txBody>
          </xdr:sp>
        </mc:Fallback>
      </mc:AlternateContent>
    </xdr:grpSp>
    <xdr:clientData/>
  </xdr:twoCellAnchor>
  <xdr:twoCellAnchor editAs="oneCell">
    <xdr:from>
      <xdr:col>8</xdr:col>
      <xdr:colOff>427711</xdr:colOff>
      <xdr:row>7</xdr:row>
      <xdr:rowOff>105336</xdr:rowOff>
    </xdr:from>
    <xdr:to>
      <xdr:col>12</xdr:col>
      <xdr:colOff>426871</xdr:colOff>
      <xdr:row>22</xdr:row>
      <xdr:rowOff>219075</xdr:rowOff>
    </xdr:to>
    <xdr:grpSp>
      <xdr:nvGrpSpPr>
        <xdr:cNvPr id="97" name="Groupe 96">
          <a:extLst>
            <a:ext uri="{FF2B5EF4-FFF2-40B4-BE49-F238E27FC236}">
              <a16:creationId xmlns:a16="http://schemas.microsoft.com/office/drawing/2014/main" id="{8CBA0D7A-5DF5-B33A-91A7-2F8E28146BA6}"/>
            </a:ext>
          </a:extLst>
        </xdr:cNvPr>
        <xdr:cNvGrpSpPr/>
      </xdr:nvGrpSpPr>
      <xdr:grpSpPr>
        <a:xfrm>
          <a:off x="8379405" y="2149289"/>
          <a:ext cx="2948548" cy="3744445"/>
          <a:chOff x="8494759" y="2458011"/>
          <a:chExt cx="2942385" cy="3828489"/>
        </a:xfrm>
      </xdr:grpSpPr>
      <xdr:grpSp>
        <xdr:nvGrpSpPr>
          <xdr:cNvPr id="24" name="Groupe 23">
            <a:extLst>
              <a:ext uri="{FF2B5EF4-FFF2-40B4-BE49-F238E27FC236}">
                <a16:creationId xmlns:a16="http://schemas.microsoft.com/office/drawing/2014/main" id="{3EA1CDC1-7BDE-4BC1-BF4D-E0E963AC964A}"/>
              </a:ext>
            </a:extLst>
          </xdr:cNvPr>
          <xdr:cNvGrpSpPr/>
        </xdr:nvGrpSpPr>
        <xdr:grpSpPr>
          <a:xfrm>
            <a:off x="8494759" y="4343400"/>
            <a:ext cx="2942385" cy="1943100"/>
            <a:chOff x="3489005" y="1700210"/>
            <a:chExt cx="5530665" cy="2683857"/>
          </a:xfrm>
        </xdr:grpSpPr>
        <xdr:sp macro="" textlink="">
          <xdr:nvSpPr>
            <xdr:cNvPr id="25" name="Rectangle : coins arrondis 24">
              <a:extLst>
                <a:ext uri="{FF2B5EF4-FFF2-40B4-BE49-F238E27FC236}">
                  <a16:creationId xmlns:a16="http://schemas.microsoft.com/office/drawing/2014/main" id="{5DF05AE0-1E19-7BDC-439D-E710102D5918}"/>
                </a:ext>
              </a:extLst>
            </xdr:cNvPr>
            <xdr:cNvSpPr/>
          </xdr:nvSpPr>
          <xdr:spPr>
            <a:xfrm>
              <a:off x="3489005" y="1700210"/>
              <a:ext cx="5530665" cy="2683857"/>
            </a:xfrm>
            <a:prstGeom prst="roundRect">
              <a:avLst>
                <a:gd name="adj" fmla="val 6214"/>
              </a:avLst>
            </a:prstGeom>
            <a:solidFill>
              <a:schemeClr val="tx1">
                <a:lumMod val="75000"/>
                <a:lumOff val="25000"/>
              </a:schemeClr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graphicFrame macro="">
          <xdr:nvGraphicFramePr>
            <xdr:cNvPr id="26" name="Graphique 25">
              <a:extLst>
                <a:ext uri="{FF2B5EF4-FFF2-40B4-BE49-F238E27FC236}">
                  <a16:creationId xmlns:a16="http://schemas.microsoft.com/office/drawing/2014/main" id="{C56453F0-57CB-AE42-38C2-5606BD9D82C9}"/>
                </a:ext>
              </a:extLst>
            </xdr:cNvPr>
            <xdr:cNvGraphicFramePr>
              <a:graphicFrameLocks/>
            </xdr:cNvGraphicFramePr>
          </xdr:nvGraphicFramePr>
          <xdr:xfrm>
            <a:off x="3698006" y="1942637"/>
            <a:ext cx="5160112" cy="2199004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6"/>
            </a:graphicData>
          </a:graphic>
        </xdr:graphicFrame>
      </xdr:grpSp>
      <xdr:grpSp>
        <xdr:nvGrpSpPr>
          <xdr:cNvPr id="96" name="Groupe 95">
            <a:extLst>
              <a:ext uri="{FF2B5EF4-FFF2-40B4-BE49-F238E27FC236}">
                <a16:creationId xmlns:a16="http://schemas.microsoft.com/office/drawing/2014/main" id="{FCBEA8D7-4951-9FC8-197A-ED79EF7C19AB}"/>
              </a:ext>
            </a:extLst>
          </xdr:cNvPr>
          <xdr:cNvGrpSpPr/>
        </xdr:nvGrpSpPr>
        <xdr:grpSpPr>
          <a:xfrm>
            <a:off x="8495351" y="2458011"/>
            <a:ext cx="2941200" cy="1657351"/>
            <a:chOff x="8495351" y="2686611"/>
            <a:chExt cx="2941200" cy="1657351"/>
          </a:xfrm>
        </xdr:grpSpPr>
        <xdr:grpSp>
          <xdr:nvGrpSpPr>
            <xdr:cNvPr id="18" name="Groupe 17">
              <a:extLst>
                <a:ext uri="{FF2B5EF4-FFF2-40B4-BE49-F238E27FC236}">
                  <a16:creationId xmlns:a16="http://schemas.microsoft.com/office/drawing/2014/main" id="{A3A44447-7D68-3A53-9A5A-3ECCA88FE3E1}"/>
                </a:ext>
              </a:extLst>
            </xdr:cNvPr>
            <xdr:cNvGrpSpPr/>
          </xdr:nvGrpSpPr>
          <xdr:grpSpPr>
            <a:xfrm>
              <a:off x="8495351" y="3124762"/>
              <a:ext cx="2941200" cy="1219200"/>
              <a:chOff x="11963400" y="3067051"/>
              <a:chExt cx="3408270" cy="1219200"/>
            </a:xfrm>
          </xdr:grpSpPr>
          <xdr:sp macro="" textlink="">
            <xdr:nvSpPr>
              <xdr:cNvPr id="16" name="Rectangle : coins arrondis 15">
                <a:extLst>
                  <a:ext uri="{FF2B5EF4-FFF2-40B4-BE49-F238E27FC236}">
                    <a16:creationId xmlns:a16="http://schemas.microsoft.com/office/drawing/2014/main" id="{2089B982-B804-D0B5-17F3-CD59F1D81A02}"/>
                  </a:ext>
                </a:extLst>
              </xdr:cNvPr>
              <xdr:cNvSpPr/>
            </xdr:nvSpPr>
            <xdr:spPr>
              <a:xfrm>
                <a:off x="11963400" y="3067051"/>
                <a:ext cx="3408270" cy="1219200"/>
              </a:xfrm>
              <a:prstGeom prst="roundRect">
                <a:avLst>
                  <a:gd name="adj" fmla="val 6214"/>
                </a:avLst>
              </a:prstGeom>
              <a:solidFill>
                <a:schemeClr val="tx1">
                  <a:lumMod val="75000"/>
                  <a:lumOff val="25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fr-FR" sz="1100"/>
              </a:p>
            </xdr:txBody>
          </xdr:sp>
          <xdr:graphicFrame macro="">
            <xdr:nvGraphicFramePr>
              <xdr:cNvPr id="17" name="Graphique 16">
                <a:extLst>
                  <a:ext uri="{FF2B5EF4-FFF2-40B4-BE49-F238E27FC236}">
                    <a16:creationId xmlns:a16="http://schemas.microsoft.com/office/drawing/2014/main" id="{56E355DC-2C89-A514-502D-FB2ED7B05F62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2092197" y="3228975"/>
              <a:ext cx="3179917" cy="885825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7"/>
              </a:graphicData>
            </a:graphic>
          </xdr:graphicFrame>
        </xdr:grpSp>
        <xdr:sp macro="" textlink="">
          <xdr:nvSpPr>
            <xdr:cNvPr id="37" name="Rectangle : coins arrondis 36">
              <a:extLst>
                <a:ext uri="{FF2B5EF4-FFF2-40B4-BE49-F238E27FC236}">
                  <a16:creationId xmlns:a16="http://schemas.microsoft.com/office/drawing/2014/main" id="{0F2AA8CC-D3F2-42A4-BC81-AF2BC1D280C1}"/>
                </a:ext>
              </a:extLst>
            </xdr:cNvPr>
            <xdr:cNvSpPr/>
          </xdr:nvSpPr>
          <xdr:spPr>
            <a:xfrm>
              <a:off x="8675314" y="2686611"/>
              <a:ext cx="2581275" cy="523995"/>
            </a:xfrm>
            <a:prstGeom prst="roundRect">
              <a:avLst/>
            </a:prstGeom>
            <a:noFill/>
            <a:ln w="19050">
              <a:noFill/>
            </a:ln>
            <a:effectLst>
              <a:glow rad="63500">
                <a:srgbClr val="FF0000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600" b="1" i="0" u="none" strike="noStrike">
                  <a:solidFill>
                    <a:schemeClr val="bg1"/>
                  </a:solidFill>
                  <a:latin typeface="Aptos Narrow"/>
                </a:rPr>
                <a:t>PROGRESSION GLOBALE</a:t>
              </a:r>
            </a:p>
          </xdr:txBody>
        </xdr:sp>
      </xdr:grpSp>
    </xdr:grpSp>
    <xdr:clientData/>
  </xdr:twoCellAnchor>
  <xdr:twoCellAnchor editAs="oneCell">
    <xdr:from>
      <xdr:col>13</xdr:col>
      <xdr:colOff>333375</xdr:colOff>
      <xdr:row>17</xdr:row>
      <xdr:rowOff>123826</xdr:rowOff>
    </xdr:from>
    <xdr:to>
      <xdr:col>16</xdr:col>
      <xdr:colOff>447675</xdr:colOff>
      <xdr:row>23</xdr:row>
      <xdr:rowOff>228039</xdr:rowOff>
    </xdr:to>
    <xdr:sp macro="" textlink="">
      <xdr:nvSpPr>
        <xdr:cNvPr id="87" name="Rectangle : coins arrondis 86">
          <a:extLst>
            <a:ext uri="{FF2B5EF4-FFF2-40B4-BE49-F238E27FC236}">
              <a16:creationId xmlns:a16="http://schemas.microsoft.com/office/drawing/2014/main" id="{5556B1C0-2366-2D36-43CC-9D52D2C91C75}"/>
            </a:ext>
          </a:extLst>
        </xdr:cNvPr>
        <xdr:cNvSpPr/>
      </xdr:nvSpPr>
      <xdr:spPr>
        <a:xfrm>
          <a:off x="12011025" y="4676776"/>
          <a:ext cx="2819400" cy="1590113"/>
        </a:xfrm>
        <a:prstGeom prst="roundRect">
          <a:avLst>
            <a:gd name="adj" fmla="val 6214"/>
          </a:avLst>
        </a:prstGeom>
        <a:noFill/>
        <a:ln w="19050">
          <a:noFill/>
        </a:ln>
        <a:effectLst>
          <a:glow rad="63500">
            <a:srgbClr val="FF0000">
              <a:alpha val="40000"/>
            </a:srgb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endParaRPr lang="fr-FR" sz="1800" b="1" i="0" u="none" strike="noStrike">
            <a:solidFill>
              <a:srgbClr val="FFFF00"/>
            </a:solidFill>
            <a:latin typeface="Aptos Narrow"/>
            <a:ea typeface="+mn-ea"/>
            <a:cs typeface="+mn-cs"/>
          </a:endParaRPr>
        </a:p>
      </xdr:txBody>
    </xdr:sp>
    <xdr:clientData/>
  </xdr:twoCellAnchor>
  <xdr:twoCellAnchor editAs="oneCell">
    <xdr:from>
      <xdr:col>13</xdr:col>
      <xdr:colOff>430310</xdr:colOff>
      <xdr:row>6</xdr:row>
      <xdr:rowOff>47625</xdr:rowOff>
    </xdr:from>
    <xdr:to>
      <xdr:col>16</xdr:col>
      <xdr:colOff>771524</xdr:colOff>
      <xdr:row>22</xdr:row>
      <xdr:rowOff>228600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939D2DF8-5B04-EF87-2EF9-91A37F28DE36}"/>
            </a:ext>
          </a:extLst>
        </xdr:cNvPr>
        <xdr:cNvGrpSpPr/>
      </xdr:nvGrpSpPr>
      <xdr:grpSpPr>
        <a:xfrm>
          <a:off x="12120286" y="1849531"/>
          <a:ext cx="3039591" cy="4053728"/>
          <a:chOff x="12107960" y="1885950"/>
          <a:chExt cx="3046314" cy="4010025"/>
        </a:xfrm>
      </xdr:grpSpPr>
      <xdr:grpSp>
        <xdr:nvGrpSpPr>
          <xdr:cNvPr id="95" name="Groupe 94">
            <a:extLst>
              <a:ext uri="{FF2B5EF4-FFF2-40B4-BE49-F238E27FC236}">
                <a16:creationId xmlns:a16="http://schemas.microsoft.com/office/drawing/2014/main" id="{37F740BE-183C-2294-7AB5-373B1D1CC1BB}"/>
              </a:ext>
            </a:extLst>
          </xdr:cNvPr>
          <xdr:cNvGrpSpPr/>
        </xdr:nvGrpSpPr>
        <xdr:grpSpPr>
          <a:xfrm>
            <a:off x="12107960" y="3867711"/>
            <a:ext cx="2819400" cy="2028264"/>
            <a:chOff x="12020550" y="2315136"/>
            <a:chExt cx="2819400" cy="2028264"/>
          </a:xfrm>
        </xdr:grpSpPr>
        <xdr:grpSp>
          <xdr:nvGrpSpPr>
            <xdr:cNvPr id="55" name="Groupe 54">
              <a:extLst>
                <a:ext uri="{FF2B5EF4-FFF2-40B4-BE49-F238E27FC236}">
                  <a16:creationId xmlns:a16="http://schemas.microsoft.com/office/drawing/2014/main" id="{D2B23E7A-5D2F-86C0-ACBD-B74F2BAB6C8A}"/>
                </a:ext>
              </a:extLst>
            </xdr:cNvPr>
            <xdr:cNvGrpSpPr/>
          </xdr:nvGrpSpPr>
          <xdr:grpSpPr>
            <a:xfrm>
              <a:off x="12020550" y="2753287"/>
              <a:ext cx="2819400" cy="1590113"/>
              <a:chOff x="12011025" y="2714625"/>
              <a:chExt cx="2819400" cy="2038350"/>
            </a:xfrm>
          </xdr:grpSpPr>
          <xdr:grpSp>
            <xdr:nvGrpSpPr>
              <xdr:cNvPr id="50" name="Groupe 49">
                <a:extLst>
                  <a:ext uri="{FF2B5EF4-FFF2-40B4-BE49-F238E27FC236}">
                    <a16:creationId xmlns:a16="http://schemas.microsoft.com/office/drawing/2014/main" id="{D190A1EA-4313-4DBB-BA09-F7E9682AF56A}"/>
                  </a:ext>
                </a:extLst>
              </xdr:cNvPr>
              <xdr:cNvGrpSpPr/>
            </xdr:nvGrpSpPr>
            <xdr:grpSpPr>
              <a:xfrm>
                <a:off x="12011025" y="2714625"/>
                <a:ext cx="2819400" cy="2038350"/>
                <a:chOff x="3489005" y="1700210"/>
                <a:chExt cx="5530664" cy="2683857"/>
              </a:xfrm>
            </xdr:grpSpPr>
            <xdr:sp macro="" textlink="">
              <xdr:nvSpPr>
                <xdr:cNvPr id="51" name="Rectangle : coins arrondis 50">
                  <a:extLst>
                    <a:ext uri="{FF2B5EF4-FFF2-40B4-BE49-F238E27FC236}">
                      <a16:creationId xmlns:a16="http://schemas.microsoft.com/office/drawing/2014/main" id="{08C1F561-013F-66F7-A8A1-67AAE9B9ACF6}"/>
                    </a:ext>
                  </a:extLst>
                </xdr:cNvPr>
                <xdr:cNvSpPr/>
              </xdr:nvSpPr>
              <xdr:spPr>
                <a:xfrm>
                  <a:off x="3489005" y="1700210"/>
                  <a:ext cx="5530664" cy="2683857"/>
                </a:xfrm>
                <a:prstGeom prst="roundRect">
                  <a:avLst>
                    <a:gd name="adj" fmla="val 6214"/>
                  </a:avLst>
                </a:prstGeom>
                <a:solidFill>
                  <a:schemeClr val="tx1">
                    <a:lumMod val="75000"/>
                    <a:lumOff val="25000"/>
                  </a:schemeClr>
                </a:solidFill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fr-FR" sz="1100"/>
                </a:p>
              </xdr:txBody>
            </xdr:sp>
            <xdr:graphicFrame macro="">
              <xdr:nvGraphicFramePr>
                <xdr:cNvPr id="52" name="Graphique 51">
                  <a:extLst>
                    <a:ext uri="{FF2B5EF4-FFF2-40B4-BE49-F238E27FC236}">
                      <a16:creationId xmlns:a16="http://schemas.microsoft.com/office/drawing/2014/main" id="{A2273AC8-EC1C-A05D-F572-BF5831A9D492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3698007" y="1897265"/>
                <a:ext cx="5160113" cy="2282494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8"/>
                </a:graphicData>
              </a:graphic>
            </xdr:graphicFrame>
          </xdr:grpSp>
          <xdr:sp macro="" textlink="'Calculs TDB GLOBAL'!B20">
            <xdr:nvSpPr>
              <xdr:cNvPr id="54" name="Rectangle : coins arrondis 53">
                <a:extLst>
                  <a:ext uri="{FF2B5EF4-FFF2-40B4-BE49-F238E27FC236}">
                    <a16:creationId xmlns:a16="http://schemas.microsoft.com/office/drawing/2014/main" id="{0D65B56A-3407-4901-BFBF-B60148C5F90E}"/>
                  </a:ext>
                </a:extLst>
              </xdr:cNvPr>
              <xdr:cNvSpPr/>
            </xdr:nvSpPr>
            <xdr:spPr>
              <a:xfrm>
                <a:off x="12487275" y="3427637"/>
                <a:ext cx="838200" cy="581026"/>
              </a:xfrm>
              <a:prstGeom prst="roundRect">
                <a:avLst/>
              </a:prstGeom>
              <a:noFill/>
              <a:ln w="19050">
                <a:noFill/>
              </a:ln>
              <a:effectLst>
                <a:glow rad="63500">
                  <a:srgbClr val="FF0000">
                    <a:alpha val="40000"/>
                  </a:srgbClr>
                </a:glow>
              </a:effectLst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fld id="{36B0A88C-F57B-4444-9F69-0B3B62440AD6}" type="TxLink">
                  <a:rPr lang="en-US" sz="1800" b="1" i="0" u="none" strike="noStrike">
                    <a:solidFill>
                      <a:srgbClr val="FFFF00"/>
                    </a:solidFill>
                    <a:latin typeface="Aptos Narrow"/>
                  </a:rPr>
                  <a:pPr algn="ctr"/>
                  <a:t>17%</a:t>
                </a:fld>
                <a:endParaRPr lang="en-US" sz="1800" b="1" i="0" u="none" strike="noStrike">
                  <a:solidFill>
                    <a:srgbClr val="FFFF00"/>
                  </a:solidFill>
                  <a:latin typeface="Aptos Narrow"/>
                </a:endParaRPr>
              </a:p>
            </xdr:txBody>
          </xdr:sp>
        </xdr:grpSp>
        <xdr:sp macro="" textlink="">
          <xdr:nvSpPr>
            <xdr:cNvPr id="56" name="Rectangle : coins arrondis 55">
              <a:extLst>
                <a:ext uri="{FF2B5EF4-FFF2-40B4-BE49-F238E27FC236}">
                  <a16:creationId xmlns:a16="http://schemas.microsoft.com/office/drawing/2014/main" id="{6CF78E4F-4BF3-4B66-811C-A1B7909540CB}"/>
                </a:ext>
              </a:extLst>
            </xdr:cNvPr>
            <xdr:cNvSpPr/>
          </xdr:nvSpPr>
          <xdr:spPr>
            <a:xfrm>
              <a:off x="12047441" y="2315136"/>
              <a:ext cx="2781300" cy="523995"/>
            </a:xfrm>
            <a:prstGeom prst="roundRect">
              <a:avLst/>
            </a:prstGeom>
            <a:noFill/>
            <a:ln w="19050">
              <a:noFill/>
            </a:ln>
            <a:effectLst>
              <a:glow rad="63500">
                <a:srgbClr val="FF0000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600" b="1" i="0" u="none" strike="noStrike">
                  <a:solidFill>
                    <a:schemeClr val="bg1"/>
                  </a:solidFill>
                  <a:latin typeface="Aptos Narrow"/>
                </a:rPr>
                <a:t>EFFICIENCE</a:t>
              </a:r>
            </a:p>
          </xdr:txBody>
        </xdr:sp>
        <xdr:sp macro="" textlink="">
          <xdr:nvSpPr>
            <xdr:cNvPr id="83" name="Rectangle : coins arrondis 82">
              <a:extLst>
                <a:ext uri="{FF2B5EF4-FFF2-40B4-BE49-F238E27FC236}">
                  <a16:creationId xmlns:a16="http://schemas.microsoft.com/office/drawing/2014/main" id="{84E9DA03-341B-4991-A3ED-573F4B2A1622}"/>
                </a:ext>
              </a:extLst>
            </xdr:cNvPr>
            <xdr:cNvSpPr/>
          </xdr:nvSpPr>
          <xdr:spPr>
            <a:xfrm>
              <a:off x="13458825" y="2924456"/>
              <a:ext cx="1323975" cy="1247775"/>
            </a:xfrm>
            <a:prstGeom prst="roundRect">
              <a:avLst/>
            </a:prstGeom>
            <a:noFill/>
            <a:ln w="19050">
              <a:noFill/>
            </a:ln>
            <a:effectLst>
              <a:glow rad="63500">
                <a:srgbClr val="FF0000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100" b="0" i="0" u="none" strike="noStrike">
                  <a:solidFill>
                    <a:srgbClr val="FFFF00"/>
                  </a:solidFill>
                  <a:latin typeface="Aptos Narrow"/>
                </a:rPr>
                <a:t>%</a:t>
              </a:r>
              <a:r>
                <a:rPr lang="en-US" sz="1100" b="0" i="0" u="none" strike="noStrike" baseline="0">
                  <a:solidFill>
                    <a:srgbClr val="FFFF00"/>
                  </a:solidFill>
                  <a:latin typeface="Aptos Narrow"/>
                </a:rPr>
                <a:t> progression</a:t>
              </a:r>
            </a:p>
            <a:p>
              <a:pPr algn="ctr"/>
              <a:endParaRPr lang="en-US" sz="200" b="0" i="0" u="none" strike="noStrike" baseline="0">
                <a:solidFill>
                  <a:srgbClr val="FFFF00"/>
                </a:solidFill>
                <a:latin typeface="Aptos Narrow"/>
              </a:endParaRPr>
            </a:p>
            <a:p>
              <a:pPr algn="ctr"/>
              <a:r>
                <a:rPr lang="en-US" sz="1100" b="0" i="0" u="none" strike="noStrike" baseline="0">
                  <a:solidFill>
                    <a:srgbClr val="FFFF00"/>
                  </a:solidFill>
                  <a:latin typeface="Aptos Narrow"/>
                </a:rPr>
                <a:t> </a:t>
              </a:r>
              <a:r>
                <a:rPr lang="en-US" sz="1400" b="0" i="0" u="none" strike="noStrike" baseline="0">
                  <a:solidFill>
                    <a:srgbClr val="FFFF00"/>
                  </a:solidFill>
                  <a:latin typeface="Aptos Narrow"/>
                </a:rPr>
                <a:t>X</a:t>
              </a:r>
              <a:r>
                <a:rPr lang="en-US" sz="2000" b="0" i="0" u="none" strike="noStrike" baseline="0">
                  <a:solidFill>
                    <a:srgbClr val="FFFF00"/>
                  </a:solidFill>
                  <a:latin typeface="Aptos Narrow"/>
                </a:rPr>
                <a:t> </a:t>
              </a:r>
              <a:endParaRPr lang="en-US" sz="1100" b="0" i="0" u="none" strike="noStrike" baseline="0">
                <a:solidFill>
                  <a:srgbClr val="FFFF00"/>
                </a:solidFill>
                <a:latin typeface="Aptos Narrow"/>
              </a:endParaRPr>
            </a:p>
            <a:p>
              <a:pPr algn="ctr"/>
              <a:endParaRPr lang="en-US" sz="200" b="0" i="0" u="none" strike="noStrike" baseline="0">
                <a:solidFill>
                  <a:srgbClr val="FFFF00"/>
                </a:solidFill>
                <a:latin typeface="Aptos Narrow"/>
              </a:endParaRPr>
            </a:p>
            <a:p>
              <a:pPr algn="ctr"/>
              <a:r>
                <a:rPr lang="en-US" sz="1100" b="0" i="0" u="none" strike="noStrike" baseline="0">
                  <a:solidFill>
                    <a:srgbClr val="FFFF00"/>
                  </a:solidFill>
                  <a:latin typeface="Aptos Narrow"/>
                </a:rPr>
                <a:t>% tâches terminées</a:t>
              </a:r>
              <a:endParaRPr lang="en-US" sz="1100" b="0" i="0" u="none" strike="noStrike">
                <a:solidFill>
                  <a:srgbClr val="FFFF00"/>
                </a:solidFill>
                <a:latin typeface="Aptos Narrow"/>
              </a:endParaRPr>
            </a:p>
          </xdr:txBody>
        </xdr:sp>
      </xdr:grpSp>
      <xdr:grpSp>
        <xdr:nvGrpSpPr>
          <xdr:cNvPr id="94" name="Groupe 93">
            <a:extLst>
              <a:ext uri="{FF2B5EF4-FFF2-40B4-BE49-F238E27FC236}">
                <a16:creationId xmlns:a16="http://schemas.microsoft.com/office/drawing/2014/main" id="{AF9617AF-28AB-DB27-7981-7A3482EF1552}"/>
              </a:ext>
            </a:extLst>
          </xdr:cNvPr>
          <xdr:cNvGrpSpPr/>
        </xdr:nvGrpSpPr>
        <xdr:grpSpPr>
          <a:xfrm>
            <a:off x="12107960" y="1752600"/>
            <a:ext cx="3046314" cy="2018738"/>
            <a:chOff x="12050810" y="4305300"/>
            <a:chExt cx="3046314" cy="2018738"/>
          </a:xfrm>
        </xdr:grpSpPr>
        <xdr:sp macro="" textlink="">
          <xdr:nvSpPr>
            <xdr:cNvPr id="89" name="Rectangle : coins arrondis 88">
              <a:extLst>
                <a:ext uri="{FF2B5EF4-FFF2-40B4-BE49-F238E27FC236}">
                  <a16:creationId xmlns:a16="http://schemas.microsoft.com/office/drawing/2014/main" id="{1D90784E-7015-44A3-95C3-C54A7CE23553}"/>
                </a:ext>
              </a:extLst>
            </xdr:cNvPr>
            <xdr:cNvSpPr/>
          </xdr:nvSpPr>
          <xdr:spPr>
            <a:xfrm>
              <a:off x="12068175" y="4305300"/>
              <a:ext cx="2790825" cy="523995"/>
            </a:xfrm>
            <a:prstGeom prst="roundRect">
              <a:avLst/>
            </a:prstGeom>
            <a:noFill/>
            <a:ln w="19050">
              <a:noFill/>
            </a:ln>
            <a:effectLst>
              <a:glow rad="63500">
                <a:srgbClr val="FF0000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600" b="1" i="0" u="none" strike="noStrike">
                  <a:solidFill>
                    <a:schemeClr val="bg1"/>
                  </a:solidFill>
                  <a:latin typeface="Aptos Narrow"/>
                </a:rPr>
                <a:t>ENGAGEMENT</a:t>
              </a:r>
            </a:p>
          </xdr:txBody>
        </xdr:sp>
        <xdr:grpSp>
          <xdr:nvGrpSpPr>
            <xdr:cNvPr id="93" name="Groupe 92">
              <a:extLst>
                <a:ext uri="{FF2B5EF4-FFF2-40B4-BE49-F238E27FC236}">
                  <a16:creationId xmlns:a16="http://schemas.microsoft.com/office/drawing/2014/main" id="{F49E251C-15CF-1945-51E2-C93E24EBA710}"/>
                </a:ext>
              </a:extLst>
            </xdr:cNvPr>
            <xdr:cNvGrpSpPr/>
          </xdr:nvGrpSpPr>
          <xdr:grpSpPr>
            <a:xfrm>
              <a:off x="12050810" y="4733925"/>
              <a:ext cx="3046314" cy="1590113"/>
              <a:chOff x="11803160" y="4591050"/>
              <a:chExt cx="3046314" cy="1590113"/>
            </a:xfrm>
          </xdr:grpSpPr>
          <xdr:sp macro="" textlink="">
            <xdr:nvSpPr>
              <xdr:cNvPr id="91" name="Rectangle : coins arrondis 90">
                <a:extLst>
                  <a:ext uri="{FF2B5EF4-FFF2-40B4-BE49-F238E27FC236}">
                    <a16:creationId xmlns:a16="http://schemas.microsoft.com/office/drawing/2014/main" id="{8AECC8A8-3EEB-4A96-8D5B-5062E4DF066F}"/>
                  </a:ext>
                </a:extLst>
              </xdr:cNvPr>
              <xdr:cNvSpPr/>
            </xdr:nvSpPr>
            <xdr:spPr>
              <a:xfrm>
                <a:off x="11803160" y="4591050"/>
                <a:ext cx="2819400" cy="1590113"/>
              </a:xfrm>
              <a:prstGeom prst="roundRect">
                <a:avLst>
                  <a:gd name="adj" fmla="val 6214"/>
                </a:avLst>
              </a:prstGeom>
              <a:solidFill>
                <a:schemeClr val="tx1">
                  <a:lumMod val="75000"/>
                  <a:lumOff val="25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fr-FR" sz="1100"/>
              </a:p>
            </xdr:txBody>
          </xdr:sp>
          <xdr:graphicFrame macro="">
            <xdr:nvGraphicFramePr>
              <xdr:cNvPr id="88" name="Graphique 87">
                <a:extLst>
                  <a:ext uri="{FF2B5EF4-FFF2-40B4-BE49-F238E27FC236}">
                    <a16:creationId xmlns:a16="http://schemas.microsoft.com/office/drawing/2014/main" id="{72843511-6C97-D9DF-EC96-A3D289FC63B3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1897609" y="4709948"/>
              <a:ext cx="2630502" cy="1352316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9"/>
              </a:graphicData>
            </a:graphic>
          </xdr:graphicFrame>
          <xdr:sp macro="" textlink="'Calculs TDB GLOBAL'!B16">
            <xdr:nvSpPr>
              <xdr:cNvPr id="86" name="Rectangle : coins arrondis 85">
                <a:extLst>
                  <a:ext uri="{FF2B5EF4-FFF2-40B4-BE49-F238E27FC236}">
                    <a16:creationId xmlns:a16="http://schemas.microsoft.com/office/drawing/2014/main" id="{278B44D0-BD48-AC56-736E-5A121891BC6B}"/>
                  </a:ext>
                </a:extLst>
              </xdr:cNvPr>
              <xdr:cNvSpPr/>
            </xdr:nvSpPr>
            <xdr:spPr>
              <a:xfrm>
                <a:off x="12296775" y="5147270"/>
                <a:ext cx="838200" cy="453257"/>
              </a:xfrm>
              <a:prstGeom prst="roundRect">
                <a:avLst/>
              </a:prstGeom>
              <a:noFill/>
              <a:ln w="19050">
                <a:noFill/>
              </a:ln>
              <a:effectLst>
                <a:glow rad="63500">
                  <a:srgbClr val="FF0000">
                    <a:alpha val="40000"/>
                  </a:srgbClr>
                </a:glow>
              </a:effectLst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marL="0" indent="0" algn="ctr"/>
                <a:fld id="{BD134277-DF98-4390-B514-A734E85F4874}" type="TxLink">
                  <a:rPr lang="en-US" sz="1800" b="1" i="0" u="none" strike="noStrike">
                    <a:solidFill>
                      <a:schemeClr val="accent5">
                        <a:lumMod val="20000"/>
                        <a:lumOff val="80000"/>
                      </a:schemeClr>
                    </a:solidFill>
                    <a:latin typeface="Aptos Narrow"/>
                    <a:ea typeface="+mn-ea"/>
                    <a:cs typeface="+mn-cs"/>
                  </a:rPr>
                  <a:pPr marL="0" indent="0" algn="ctr"/>
                  <a:t>85%</a:t>
                </a:fld>
                <a:endParaRPr lang="en-US" sz="1800" b="1" i="0" u="none" strike="noStrike">
                  <a:solidFill>
                    <a:schemeClr val="accent5">
                      <a:lumMod val="20000"/>
                      <a:lumOff val="80000"/>
                    </a:schemeClr>
                  </a:solidFill>
                  <a:latin typeface="Aptos Narrow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90" name="Rectangle : coins arrondis 89">
                <a:extLst>
                  <a:ext uri="{FF2B5EF4-FFF2-40B4-BE49-F238E27FC236}">
                    <a16:creationId xmlns:a16="http://schemas.microsoft.com/office/drawing/2014/main" id="{52A521D7-4B3B-41BE-9CC9-CB54C1EB1634}"/>
                  </a:ext>
                </a:extLst>
              </xdr:cNvPr>
              <xdr:cNvSpPr/>
            </xdr:nvSpPr>
            <xdr:spPr>
              <a:xfrm>
                <a:off x="13249275" y="4743170"/>
                <a:ext cx="1600199" cy="1247775"/>
              </a:xfrm>
              <a:prstGeom prst="roundRect">
                <a:avLst/>
              </a:prstGeom>
              <a:noFill/>
              <a:ln w="19050">
                <a:noFill/>
              </a:ln>
              <a:effectLst>
                <a:glow rad="63500">
                  <a:srgbClr val="FF0000">
                    <a:alpha val="40000"/>
                  </a:srgbClr>
                </a:glow>
              </a:effectLst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l"/>
                <a:r>
                  <a:rPr lang="en-US" sz="1100" b="0" i="0" u="none" strike="noStrike">
                    <a:solidFill>
                      <a:schemeClr val="accent5">
                        <a:lumMod val="20000"/>
                        <a:lumOff val="80000"/>
                      </a:schemeClr>
                    </a:solidFill>
                    <a:latin typeface="Aptos Narrow"/>
                  </a:rPr>
                  <a:t>- tâches terminées</a:t>
                </a:r>
              </a:p>
              <a:p>
                <a:pPr algn="l"/>
                <a:endParaRPr lang="en-US" sz="1100" b="0" i="0" u="none" strike="noStrike">
                  <a:solidFill>
                    <a:schemeClr val="accent5">
                      <a:lumMod val="20000"/>
                      <a:lumOff val="80000"/>
                    </a:schemeClr>
                  </a:solidFill>
                  <a:latin typeface="Aptos Narrow"/>
                </a:endParaRPr>
              </a:p>
              <a:p>
                <a:pPr algn="l"/>
                <a:r>
                  <a:rPr lang="en-US" sz="1100" b="0" i="0" u="none" strike="noStrike">
                    <a:solidFill>
                      <a:schemeClr val="accent5">
                        <a:lumMod val="20000"/>
                        <a:lumOff val="80000"/>
                      </a:schemeClr>
                    </a:solidFill>
                    <a:latin typeface="Aptos Narrow"/>
                  </a:rPr>
                  <a:t>- tâches en cours</a:t>
                </a:r>
              </a:p>
              <a:p>
                <a:pPr algn="l"/>
                <a:endParaRPr lang="en-US" sz="1100" b="0" i="0" u="none" strike="noStrike">
                  <a:solidFill>
                    <a:schemeClr val="accent5">
                      <a:lumMod val="20000"/>
                      <a:lumOff val="80000"/>
                    </a:schemeClr>
                  </a:solidFill>
                  <a:latin typeface="Aptos Narrow"/>
                </a:endParaRPr>
              </a:p>
              <a:p>
                <a:pPr algn="l"/>
                <a:r>
                  <a:rPr lang="en-US" sz="1100" b="0" i="0" u="none" strike="noStrike">
                    <a:solidFill>
                      <a:schemeClr val="accent5">
                        <a:lumMod val="20000"/>
                        <a:lumOff val="80000"/>
                      </a:schemeClr>
                    </a:solidFill>
                    <a:latin typeface="Aptos Narrow"/>
                  </a:rPr>
                  <a:t>- tâches en retard</a:t>
                </a:r>
              </a:p>
            </xdr:txBody>
          </xdr:sp>
        </xdr:grpSp>
      </xdr:grpSp>
    </xdr:grpSp>
    <xdr:clientData/>
  </xdr:twoCellAnchor>
  <xdr:twoCellAnchor editAs="absolute">
    <xdr:from>
      <xdr:col>3</xdr:col>
      <xdr:colOff>17930</xdr:colOff>
      <xdr:row>7</xdr:row>
      <xdr:rowOff>62754</xdr:rowOff>
    </xdr:from>
    <xdr:to>
      <xdr:col>3</xdr:col>
      <xdr:colOff>1479176</xdr:colOff>
      <xdr:row>15</xdr:row>
      <xdr:rowOff>62753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9" name="TYPE TÂCHE">
              <a:extLst>
                <a:ext uri="{FF2B5EF4-FFF2-40B4-BE49-F238E27FC236}">
                  <a16:creationId xmlns:a16="http://schemas.microsoft.com/office/drawing/2014/main" id="{E7AE5121-1BB2-4D96-82BB-8B9A885D4B8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YPE TÂCH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43954" y="2106707"/>
              <a:ext cx="1461246" cy="19363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7549</xdr:colOff>
      <xdr:row>573</xdr:row>
      <xdr:rowOff>155886</xdr:rowOff>
    </xdr:to>
    <xdr:grpSp>
      <xdr:nvGrpSpPr>
        <xdr:cNvPr id="48" name="Groupe 47">
          <a:extLst>
            <a:ext uri="{FF2B5EF4-FFF2-40B4-BE49-F238E27FC236}">
              <a16:creationId xmlns:a16="http://schemas.microsoft.com/office/drawing/2014/main" id="{517F985A-8F42-4315-B819-7C5C3DB009B5}"/>
            </a:ext>
          </a:extLst>
        </xdr:cNvPr>
        <xdr:cNvGrpSpPr/>
      </xdr:nvGrpSpPr>
      <xdr:grpSpPr>
        <a:xfrm>
          <a:off x="0" y="0"/>
          <a:ext cx="1737737" cy="109516333"/>
          <a:chOff x="0" y="0"/>
          <a:chExt cx="1737737" cy="109516333"/>
        </a:xfrm>
      </xdr:grpSpPr>
      <xdr:grpSp>
        <xdr:nvGrpSpPr>
          <xdr:cNvPr id="49" name="Groupe 48">
            <a:extLst>
              <a:ext uri="{FF2B5EF4-FFF2-40B4-BE49-F238E27FC236}">
                <a16:creationId xmlns:a16="http://schemas.microsoft.com/office/drawing/2014/main" id="{20757751-8CE3-413D-3F9E-B04032BF2FC0}"/>
              </a:ext>
            </a:extLst>
          </xdr:cNvPr>
          <xdr:cNvGrpSpPr/>
        </xdr:nvGrpSpPr>
        <xdr:grpSpPr>
          <a:xfrm>
            <a:off x="0" y="0"/>
            <a:ext cx="1737737" cy="109516333"/>
            <a:chOff x="0" y="0"/>
            <a:chExt cx="1686491" cy="106314442"/>
          </a:xfrm>
        </xdr:grpSpPr>
        <xdr:sp macro="" textlink="">
          <xdr:nvSpPr>
            <xdr:cNvPr id="59" name="Rectangle 58">
              <a:extLst>
                <a:ext uri="{FF2B5EF4-FFF2-40B4-BE49-F238E27FC236}">
                  <a16:creationId xmlns:a16="http://schemas.microsoft.com/office/drawing/2014/main" id="{56F80D8F-1A57-4A47-0C5A-4A9BE23D5C27}"/>
                </a:ext>
              </a:extLst>
            </xdr:cNvPr>
            <xdr:cNvSpPr>
              <a:spLocks/>
            </xdr:cNvSpPr>
          </xdr:nvSpPr>
          <xdr:spPr>
            <a:xfrm>
              <a:off x="0" y="0"/>
              <a:ext cx="1686491" cy="106314442"/>
            </a:xfrm>
            <a:prstGeom prst="rect">
              <a:avLst/>
            </a:prstGeom>
            <a:gradFill flip="none" rotWithShape="1">
              <a:gsLst>
                <a:gs pos="0">
                  <a:schemeClr val="tx1"/>
                </a:gs>
                <a:gs pos="0">
                  <a:schemeClr val="tx1"/>
                </a:gs>
                <a:gs pos="100000">
                  <a:srgbClr val="C00000"/>
                </a:gs>
              </a:gsLst>
              <a:lin ang="108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grpSp>
          <xdr:nvGrpSpPr>
            <xdr:cNvPr id="60" name="Groupe 59">
              <a:extLst>
                <a:ext uri="{FF2B5EF4-FFF2-40B4-BE49-F238E27FC236}">
                  <a16:creationId xmlns:a16="http://schemas.microsoft.com/office/drawing/2014/main" id="{65F45698-76E1-723B-6A3B-3AB172386EB6}"/>
                </a:ext>
              </a:extLst>
            </xdr:cNvPr>
            <xdr:cNvGrpSpPr/>
          </xdr:nvGrpSpPr>
          <xdr:grpSpPr>
            <a:xfrm>
              <a:off x="126487" y="1327719"/>
              <a:ext cx="1433517" cy="2340780"/>
              <a:chOff x="126487" y="1327719"/>
              <a:chExt cx="1433517" cy="2340780"/>
            </a:xfrm>
          </xdr:grpSpPr>
          <xdr:sp macro="" textlink="">
            <xdr:nvSpPr>
              <xdr:cNvPr id="61" name="Rectangle : coins arrondis 60">
                <a:hlinkClick xmlns:r="http://schemas.openxmlformats.org/officeDocument/2006/relationships" r:id="rId10"/>
                <a:extLst>
                  <a:ext uri="{FF2B5EF4-FFF2-40B4-BE49-F238E27FC236}">
                    <a16:creationId xmlns:a16="http://schemas.microsoft.com/office/drawing/2014/main" id="{DB2E4FCF-A77A-5623-44D6-E863AED71C74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26487" y="1327719"/>
                <a:ext cx="1433517" cy="425425"/>
              </a:xfrm>
              <a:prstGeom prst="roundRect">
                <a:avLst/>
              </a:prstGeom>
              <a:noFill/>
              <a:ln w="12700">
                <a:solidFill>
                  <a:srgbClr val="FF0000"/>
                </a:solidFill>
              </a:ln>
              <a:effectLst>
                <a:glow rad="63500">
                  <a:schemeClr val="accent2">
                    <a:satMod val="175000"/>
                    <a:alpha val="40000"/>
                  </a:schemeClr>
                </a:glow>
              </a:effectLst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marL="0" indent="0" algn="ctr"/>
                <a:r>
                  <a:rPr lang="fr-FR" sz="1600" b="1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rPr>
                  <a:t>Tâches</a:t>
                </a:r>
              </a:p>
            </xdr:txBody>
          </xdr:sp>
          <xdr:sp macro="" textlink="">
            <xdr:nvSpPr>
              <xdr:cNvPr id="62" name="Rectangle : coins arrondis 61">
                <a:hlinkClick xmlns:r="http://schemas.openxmlformats.org/officeDocument/2006/relationships" r:id="rId11"/>
                <a:extLst>
                  <a:ext uri="{FF2B5EF4-FFF2-40B4-BE49-F238E27FC236}">
                    <a16:creationId xmlns:a16="http://schemas.microsoft.com/office/drawing/2014/main" id="{0598D50E-16E2-9D94-609C-4719AF459C81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26487" y="1966171"/>
                <a:ext cx="1433517" cy="425425"/>
              </a:xfrm>
              <a:prstGeom prst="roundRect">
                <a:avLst/>
              </a:prstGeom>
              <a:noFill/>
              <a:ln w="12700">
                <a:solidFill>
                  <a:srgbClr val="FF0000"/>
                </a:solidFill>
              </a:ln>
              <a:effectLst>
                <a:glow rad="63500">
                  <a:schemeClr val="accent2">
                    <a:satMod val="175000"/>
                    <a:alpha val="40000"/>
                  </a:schemeClr>
                </a:glow>
              </a:effectLst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marL="0" indent="0" algn="ctr"/>
                <a:r>
                  <a:rPr lang="fr-FR" sz="1600" b="1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rPr>
                  <a:t>TDB Global</a:t>
                </a:r>
              </a:p>
            </xdr:txBody>
          </xdr:sp>
          <xdr:sp macro="" textlink="">
            <xdr:nvSpPr>
              <xdr:cNvPr id="63" name="Rectangle : coins arrondis 62">
                <a:hlinkClick xmlns:r="http://schemas.openxmlformats.org/officeDocument/2006/relationships" r:id="rId12"/>
                <a:extLst>
                  <a:ext uri="{FF2B5EF4-FFF2-40B4-BE49-F238E27FC236}">
                    <a16:creationId xmlns:a16="http://schemas.microsoft.com/office/drawing/2014/main" id="{18D2A6E8-B129-39A7-C8F3-3233E86F307A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26487" y="3243074"/>
                <a:ext cx="1433517" cy="425425"/>
              </a:xfrm>
              <a:prstGeom prst="roundRect">
                <a:avLst/>
              </a:prstGeom>
              <a:noFill/>
              <a:ln w="12700">
                <a:solidFill>
                  <a:srgbClr val="FF0000"/>
                </a:solidFill>
              </a:ln>
              <a:effectLst>
                <a:glow rad="63500">
                  <a:schemeClr val="accent2">
                    <a:satMod val="175000"/>
                    <a:alpha val="40000"/>
                  </a:schemeClr>
                </a:glow>
              </a:effectLst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marL="0" indent="0" algn="ctr"/>
                <a:r>
                  <a:rPr lang="fr-FR" sz="1600" b="1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rPr>
                  <a:t>Listes</a:t>
                </a:r>
              </a:p>
            </xdr:txBody>
          </xdr:sp>
          <xdr:sp macro="" textlink="">
            <xdr:nvSpPr>
              <xdr:cNvPr id="64" name="Rectangle : coins arrondis 63">
                <a:hlinkClick xmlns:r="http://schemas.openxmlformats.org/officeDocument/2006/relationships" r:id="rId13"/>
                <a:extLst>
                  <a:ext uri="{FF2B5EF4-FFF2-40B4-BE49-F238E27FC236}">
                    <a16:creationId xmlns:a16="http://schemas.microsoft.com/office/drawing/2014/main" id="{1C26B362-63C2-5F04-29EF-6FE5E34899E6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26487" y="2604622"/>
                <a:ext cx="1433517" cy="425425"/>
              </a:xfrm>
              <a:prstGeom prst="roundRect">
                <a:avLst/>
              </a:prstGeom>
              <a:noFill/>
              <a:ln w="12700">
                <a:solidFill>
                  <a:srgbClr val="FF0000"/>
                </a:solidFill>
              </a:ln>
              <a:effectLst>
                <a:glow rad="63500">
                  <a:schemeClr val="accent2">
                    <a:satMod val="175000"/>
                    <a:alpha val="40000"/>
                  </a:schemeClr>
                </a:glow>
              </a:effectLst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marL="0" indent="0" algn="ctr"/>
                <a:r>
                  <a:rPr lang="fr-FR" sz="1600" b="1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rPr>
                  <a:t>TDB Personne</a:t>
                </a:r>
              </a:p>
            </xdr:txBody>
          </xdr:sp>
        </xdr:grpSp>
      </xdr:grpSp>
      <xdr:pic>
        <xdr:nvPicPr>
          <xdr:cNvPr id="53" name="Image 52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1284E6E4-7318-98A2-D9DA-A0C83E05D44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BEBA8EAE-BF5A-486C-A8C5-ECC9F3942E4B}">
                <a14:imgProps xmlns:a14="http://schemas.microsoft.com/office/drawing/2010/main">
                  <a14:imgLayer r:embed="rId16">
                    <a14:imgEffect>
                      <a14:backgroundRemoval t="7006" b="91083" l="7643" r="91720">
                        <a14:foregroundMark x1="11500" y1="67375" x2="27000" y2="82750"/>
                        <a14:foregroundMark x1="27000" y1="82750" x2="50625" y2="90000"/>
                        <a14:foregroundMark x1="50625" y1="90000" x2="63000" y2="90000"/>
                        <a14:foregroundMark x1="63000" y1="90000" x2="71250" y2="87625"/>
                        <a14:foregroundMark x1="71250" y1="87625" x2="74250" y2="85625"/>
                        <a14:foregroundMark x1="75375" y1="84250" x2="87125" y2="72000"/>
                        <a14:foregroundMark x1="87125" y1="72000" x2="91000" y2="55500"/>
                        <a14:foregroundMark x1="50625" y1="90750" x2="26625" y2="84000"/>
                        <a14:foregroundMark x1="26625" y1="84000" x2="21250" y2="80750"/>
                        <a14:foregroundMark x1="21250" y1="80750" x2="16875" y2="74625"/>
                        <a14:foregroundMark x1="32250" y1="88375" x2="47000" y2="91250"/>
                        <a14:foregroundMark x1="11750" y1="65125" x2="8250" y2="51125"/>
                        <a14:foregroundMark x1="8250" y1="51125" x2="14000" y2="30625"/>
                        <a14:foregroundMark x1="14000" y1="30625" x2="16500" y2="26125"/>
                        <a14:foregroundMark x1="45125" y1="7375" x2="55250" y2="8000"/>
                        <a14:foregroundMark x1="91083" y1="43949" x2="91720" y2="52866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" y="0"/>
            <a:ext cx="423331" cy="423331"/>
          </a:xfrm>
          <a:prstGeom prst="rect">
            <a:avLst/>
          </a:prstGeom>
        </xdr:spPr>
      </xdr:pic>
      <xdr:pic>
        <xdr:nvPicPr>
          <xdr:cNvPr id="57" name="Graphique 56" descr="Presse-papiers partiellement vérifié contour">
            <a:extLst>
              <a:ext uri="{FF2B5EF4-FFF2-40B4-BE49-F238E27FC236}">
                <a16:creationId xmlns:a16="http://schemas.microsoft.com/office/drawing/2014/main" id="{DD79CA2B-B742-A5BE-082C-B02429AC7A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>
            <a:extLst>
              <a:ext uri="{96DAC541-7B7A-43D3-8B79-37D633B846F1}">
                <asvg:svgBlip xmlns:asvg="http://schemas.microsoft.com/office/drawing/2016/SVG/main" r:embed="rId18"/>
              </a:ext>
            </a:extLst>
          </a:blip>
          <a:stretch>
            <a:fillRect/>
          </a:stretch>
        </xdr:blipFill>
        <xdr:spPr>
          <a:xfrm>
            <a:off x="411668" y="160865"/>
            <a:ext cx="914400" cy="914400"/>
          </a:xfrm>
          <a:prstGeom prst="rect">
            <a:avLst/>
          </a:prstGeom>
        </xdr:spPr>
      </xdr:pic>
      <xdr:pic>
        <xdr:nvPicPr>
          <xdr:cNvPr id="58" name="Graphique 57" descr="Notes Post-it contour">
            <a:extLst>
              <a:ext uri="{FF2B5EF4-FFF2-40B4-BE49-F238E27FC236}">
                <a16:creationId xmlns:a16="http://schemas.microsoft.com/office/drawing/2014/main" id="{F6A596FF-BC4A-3C25-CD83-585BBFC26B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>
            <a:extLst>
              <a:ext uri="{96DAC541-7B7A-43D3-8B79-37D633B846F1}">
                <asvg:svgBlip xmlns:asvg="http://schemas.microsoft.com/office/drawing/2016/SVG/main" r:embed="rId20"/>
              </a:ext>
            </a:extLst>
          </a:blip>
          <a:stretch>
            <a:fillRect/>
          </a:stretch>
        </xdr:blipFill>
        <xdr:spPr>
          <a:xfrm>
            <a:off x="411668" y="4095466"/>
            <a:ext cx="914400" cy="914400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207160</xdr:colOff>
      <xdr:row>1</xdr:row>
      <xdr:rowOff>420</xdr:rowOff>
    </xdr:from>
    <xdr:to>
      <xdr:col>15</xdr:col>
      <xdr:colOff>759609</xdr:colOff>
      <xdr:row>2</xdr:row>
      <xdr:rowOff>5181</xdr:rowOff>
    </xdr:to>
    <xdr:pic>
      <xdr:nvPicPr>
        <xdr:cNvPr id="11" name="Graphique 10" descr="Utilisateur avec un remplissage uni">
          <a:extLst>
            <a:ext uri="{FF2B5EF4-FFF2-40B4-BE49-F238E27FC236}">
              <a16:creationId xmlns:a16="http://schemas.microsoft.com/office/drawing/2014/main" id="{8ED307ED-FD90-4BDE-BE9F-1434960F4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5482879" y="238545"/>
          <a:ext cx="552449" cy="552449"/>
        </a:xfrm>
        <a:prstGeom prst="rect">
          <a:avLst/>
        </a:prstGeom>
      </xdr:spPr>
    </xdr:pic>
    <xdr:clientData/>
  </xdr:twoCellAnchor>
  <xdr:twoCellAnchor editAs="oneCell">
    <xdr:from>
      <xdr:col>8</xdr:col>
      <xdr:colOff>226234</xdr:colOff>
      <xdr:row>1</xdr:row>
      <xdr:rowOff>1</xdr:rowOff>
    </xdr:from>
    <xdr:to>
      <xdr:col>8</xdr:col>
      <xdr:colOff>778683</xdr:colOff>
      <xdr:row>2</xdr:row>
      <xdr:rowOff>5043</xdr:rowOff>
    </xdr:to>
    <xdr:pic>
      <xdr:nvPicPr>
        <xdr:cNvPr id="30" name="Graphique 29" descr="Presse-papiers mixte avec un remplissage uni">
          <a:extLst>
            <a:ext uri="{FF2B5EF4-FFF2-40B4-BE49-F238E27FC236}">
              <a16:creationId xmlns:a16="http://schemas.microsoft.com/office/drawing/2014/main" id="{1083105A-823D-44FD-BA88-68C2E8FF7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9227359" y="238126"/>
          <a:ext cx="552449" cy="552730"/>
        </a:xfrm>
        <a:prstGeom prst="rect">
          <a:avLst/>
        </a:prstGeom>
      </xdr:spPr>
    </xdr:pic>
    <xdr:clientData/>
  </xdr:twoCellAnchor>
  <xdr:twoCellAnchor>
    <xdr:from>
      <xdr:col>3</xdr:col>
      <xdr:colOff>330200</xdr:colOff>
      <xdr:row>2</xdr:row>
      <xdr:rowOff>297656</xdr:rowOff>
    </xdr:from>
    <xdr:to>
      <xdr:col>5</xdr:col>
      <xdr:colOff>250031</xdr:colOff>
      <xdr:row>8</xdr:row>
      <xdr:rowOff>211666</xdr:rowOff>
    </xdr:to>
    <xdr:sp macro="" textlink="">
      <xdr:nvSpPr>
        <xdr:cNvPr id="33" name="Rectangle : coins arrondis 32">
          <a:extLst>
            <a:ext uri="{FF2B5EF4-FFF2-40B4-BE49-F238E27FC236}">
              <a16:creationId xmlns:a16="http://schemas.microsoft.com/office/drawing/2014/main" id="{6C87C02E-A09C-4186-99AD-76E448EC5AEA}"/>
            </a:ext>
          </a:extLst>
        </xdr:cNvPr>
        <xdr:cNvSpPr/>
      </xdr:nvSpPr>
      <xdr:spPr>
        <a:xfrm>
          <a:off x="2336800" y="1093523"/>
          <a:ext cx="3171031" cy="1615810"/>
        </a:xfrm>
        <a:prstGeom prst="roundRect">
          <a:avLst>
            <a:gd name="adj" fmla="val 11772"/>
          </a:avLst>
        </a:prstGeom>
        <a:noFill/>
        <a:ln w="19050">
          <a:solidFill>
            <a:srgbClr val="FF0000"/>
          </a:solidFill>
        </a:ln>
        <a:effectLst>
          <a:glow rad="63500">
            <a:srgbClr val="FF0000">
              <a:alpha val="40000"/>
            </a:srgb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endParaRPr lang="en-US" sz="1800" b="1" i="0" u="none" strike="noStrike">
            <a:solidFill>
              <a:schemeClr val="bg1"/>
            </a:solidFill>
            <a:latin typeface="Aptos Narrow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931334</xdr:colOff>
      <xdr:row>13</xdr:row>
      <xdr:rowOff>16933</xdr:rowOff>
    </xdr:from>
    <xdr:to>
      <xdr:col>11</xdr:col>
      <xdr:colOff>8467</xdr:colOff>
      <xdr:row>14</xdr:row>
      <xdr:rowOff>244596</xdr:rowOff>
    </xdr:to>
    <xdr:sp macro="" textlink="">
      <xdr:nvSpPr>
        <xdr:cNvPr id="3" name="Rectangle : coins arrondis 2">
          <a:extLst>
            <a:ext uri="{FF2B5EF4-FFF2-40B4-BE49-F238E27FC236}">
              <a16:creationId xmlns:a16="http://schemas.microsoft.com/office/drawing/2014/main" id="{E8ED0AAE-4116-4B50-BFD4-CFCE06714AA7}"/>
            </a:ext>
          </a:extLst>
        </xdr:cNvPr>
        <xdr:cNvSpPr/>
      </xdr:nvSpPr>
      <xdr:spPr>
        <a:xfrm>
          <a:off x="6180667" y="5952066"/>
          <a:ext cx="5638800" cy="473197"/>
        </a:xfrm>
        <a:prstGeom prst="roundRect">
          <a:avLst/>
        </a:prstGeom>
        <a:noFill/>
        <a:ln w="19050">
          <a:noFill/>
        </a:ln>
        <a:effectLst>
          <a:glow rad="63500">
            <a:srgbClr val="FF0000">
              <a:alpha val="40000"/>
            </a:srgb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i="0" u="none" strike="noStrike">
              <a:solidFill>
                <a:schemeClr val="bg1"/>
              </a:solidFill>
              <a:latin typeface="Aptos Narrow"/>
            </a:rPr>
            <a:t>SYNTH</a:t>
          </a:r>
          <a:r>
            <a:rPr lang="en-US" sz="1600" b="1" i="0" u="none" strike="noStrike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È</a:t>
          </a:r>
          <a:r>
            <a:rPr lang="en-US" sz="1600" b="1" i="0" u="none" strike="noStrike">
              <a:solidFill>
                <a:schemeClr val="bg1"/>
              </a:solidFill>
              <a:latin typeface="Aptos Narrow"/>
            </a:rPr>
            <a:t>SE DES T</a:t>
          </a:r>
          <a:r>
            <a:rPr lang="en-US" sz="1600" b="1" i="0" u="none" strike="noStrike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Â</a:t>
          </a:r>
          <a:r>
            <a:rPr lang="en-US" sz="1600" b="1" i="0" u="none" strike="noStrike">
              <a:solidFill>
                <a:schemeClr val="bg1"/>
              </a:solidFill>
              <a:latin typeface="Aptos Narrow"/>
            </a:rPr>
            <a:t>CHES</a:t>
          </a:r>
        </a:p>
      </xdr:txBody>
    </xdr:sp>
    <xdr:clientData/>
  </xdr:twoCellAnchor>
  <xdr:twoCellAnchor editAs="oneCell">
    <xdr:from>
      <xdr:col>11</xdr:col>
      <xdr:colOff>769622</xdr:colOff>
      <xdr:row>2</xdr:row>
      <xdr:rowOff>330200</xdr:rowOff>
    </xdr:from>
    <xdr:to>
      <xdr:col>16</xdr:col>
      <xdr:colOff>183736</xdr:colOff>
      <xdr:row>19</xdr:row>
      <xdr:rowOff>70909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571186DC-70E3-47D9-927F-01E26B49F02C}"/>
            </a:ext>
          </a:extLst>
        </xdr:cNvPr>
        <xdr:cNvGrpSpPr/>
      </xdr:nvGrpSpPr>
      <xdr:grpSpPr>
        <a:xfrm>
          <a:off x="12603034" y="1119094"/>
          <a:ext cx="3044820" cy="4088591"/>
          <a:chOff x="12107960" y="1885950"/>
          <a:chExt cx="3046314" cy="4010025"/>
        </a:xfrm>
      </xdr:grpSpPr>
      <xdr:grpSp>
        <xdr:nvGrpSpPr>
          <xdr:cNvPr id="6" name="Groupe 5">
            <a:extLst>
              <a:ext uri="{FF2B5EF4-FFF2-40B4-BE49-F238E27FC236}">
                <a16:creationId xmlns:a16="http://schemas.microsoft.com/office/drawing/2014/main" id="{C4798ED7-1531-4769-335E-97F8E90895FD}"/>
              </a:ext>
            </a:extLst>
          </xdr:cNvPr>
          <xdr:cNvGrpSpPr/>
        </xdr:nvGrpSpPr>
        <xdr:grpSpPr>
          <a:xfrm>
            <a:off x="12107960" y="3867711"/>
            <a:ext cx="2819400" cy="2028264"/>
            <a:chOff x="12020550" y="2315136"/>
            <a:chExt cx="2819400" cy="2028264"/>
          </a:xfrm>
        </xdr:grpSpPr>
        <xdr:grpSp>
          <xdr:nvGrpSpPr>
            <xdr:cNvPr id="22" name="Groupe 21">
              <a:extLst>
                <a:ext uri="{FF2B5EF4-FFF2-40B4-BE49-F238E27FC236}">
                  <a16:creationId xmlns:a16="http://schemas.microsoft.com/office/drawing/2014/main" id="{0D6B0363-BE50-CFE2-7130-8B39395D5784}"/>
                </a:ext>
              </a:extLst>
            </xdr:cNvPr>
            <xdr:cNvGrpSpPr/>
          </xdr:nvGrpSpPr>
          <xdr:grpSpPr>
            <a:xfrm>
              <a:off x="12020550" y="2753287"/>
              <a:ext cx="2819400" cy="1590113"/>
              <a:chOff x="12011025" y="2714625"/>
              <a:chExt cx="2819400" cy="2038350"/>
            </a:xfrm>
          </xdr:grpSpPr>
          <xdr:grpSp>
            <xdr:nvGrpSpPr>
              <xdr:cNvPr id="25" name="Groupe 24">
                <a:extLst>
                  <a:ext uri="{FF2B5EF4-FFF2-40B4-BE49-F238E27FC236}">
                    <a16:creationId xmlns:a16="http://schemas.microsoft.com/office/drawing/2014/main" id="{4D711B3D-1483-273A-EE44-5494219AA889}"/>
                  </a:ext>
                </a:extLst>
              </xdr:cNvPr>
              <xdr:cNvGrpSpPr/>
            </xdr:nvGrpSpPr>
            <xdr:grpSpPr>
              <a:xfrm>
                <a:off x="12011025" y="2714625"/>
                <a:ext cx="2819400" cy="2038350"/>
                <a:chOff x="3489005" y="1700210"/>
                <a:chExt cx="5530664" cy="2683857"/>
              </a:xfrm>
            </xdr:grpSpPr>
            <xdr:sp macro="" textlink="">
              <xdr:nvSpPr>
                <xdr:cNvPr id="27" name="Rectangle : coins arrondis 26">
                  <a:extLst>
                    <a:ext uri="{FF2B5EF4-FFF2-40B4-BE49-F238E27FC236}">
                      <a16:creationId xmlns:a16="http://schemas.microsoft.com/office/drawing/2014/main" id="{EF2BE0F8-A98C-207A-BF51-657A648DD5C2}"/>
                    </a:ext>
                  </a:extLst>
                </xdr:cNvPr>
                <xdr:cNvSpPr/>
              </xdr:nvSpPr>
              <xdr:spPr>
                <a:xfrm>
                  <a:off x="3489005" y="1700210"/>
                  <a:ext cx="5530664" cy="2683857"/>
                </a:xfrm>
                <a:prstGeom prst="roundRect">
                  <a:avLst>
                    <a:gd name="adj" fmla="val 6214"/>
                  </a:avLst>
                </a:prstGeom>
                <a:solidFill>
                  <a:schemeClr val="tx1">
                    <a:lumMod val="75000"/>
                    <a:lumOff val="25000"/>
                  </a:schemeClr>
                </a:solidFill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fr-FR" sz="1100"/>
                </a:p>
              </xdr:txBody>
            </xdr:sp>
            <xdr:graphicFrame macro="">
              <xdr:nvGraphicFramePr>
                <xdr:cNvPr id="28" name="Graphique 27">
                  <a:extLst>
                    <a:ext uri="{FF2B5EF4-FFF2-40B4-BE49-F238E27FC236}">
                      <a16:creationId xmlns:a16="http://schemas.microsoft.com/office/drawing/2014/main" id="{6B5E0275-87DB-41B2-86DF-1566927A4C2B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3698007" y="1897265"/>
                <a:ext cx="5160113" cy="2282494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5"/>
                </a:graphicData>
              </a:graphic>
            </xdr:graphicFrame>
          </xdr:grpSp>
          <xdr:sp macro="" textlink="'Calculs TDB PERSONNE'!B16">
            <xdr:nvSpPr>
              <xdr:cNvPr id="26" name="Rectangle : coins arrondis 25">
                <a:extLst>
                  <a:ext uri="{FF2B5EF4-FFF2-40B4-BE49-F238E27FC236}">
                    <a16:creationId xmlns:a16="http://schemas.microsoft.com/office/drawing/2014/main" id="{17729285-53A0-78AE-99A3-1A5DCA795F74}"/>
                  </a:ext>
                </a:extLst>
              </xdr:cNvPr>
              <xdr:cNvSpPr/>
            </xdr:nvSpPr>
            <xdr:spPr>
              <a:xfrm>
                <a:off x="12487275" y="3427637"/>
                <a:ext cx="838200" cy="581026"/>
              </a:xfrm>
              <a:prstGeom prst="roundRect">
                <a:avLst/>
              </a:prstGeom>
              <a:noFill/>
              <a:ln w="19050">
                <a:noFill/>
              </a:ln>
              <a:effectLst>
                <a:glow rad="63500">
                  <a:srgbClr val="FF0000">
                    <a:alpha val="40000"/>
                  </a:srgbClr>
                </a:glow>
              </a:effectLst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marL="0" indent="0" algn="ctr"/>
                <a:fld id="{E02427A3-80CC-4F3C-B048-241C72F75876}" type="TxLink">
                  <a:rPr lang="en-US" sz="1800" b="1" i="0" u="none" strike="noStrike">
                    <a:solidFill>
                      <a:srgbClr val="FFFF00"/>
                    </a:solidFill>
                    <a:latin typeface="Aptos Narrow"/>
                    <a:ea typeface="+mn-ea"/>
                    <a:cs typeface="+mn-cs"/>
                  </a:rPr>
                  <a:pPr marL="0" indent="0" algn="ctr"/>
                  <a:t>44%</a:t>
                </a:fld>
                <a:endParaRPr lang="en-US" sz="1800" b="1" i="0" u="none" strike="noStrike">
                  <a:solidFill>
                    <a:srgbClr val="FFFF00"/>
                  </a:solidFill>
                  <a:latin typeface="Aptos Narrow"/>
                  <a:ea typeface="+mn-ea"/>
                  <a:cs typeface="+mn-cs"/>
                </a:endParaRPr>
              </a:p>
            </xdr:txBody>
          </xdr:sp>
        </xdr:grpSp>
        <xdr:sp macro="" textlink="">
          <xdr:nvSpPr>
            <xdr:cNvPr id="23" name="Rectangle : coins arrondis 22">
              <a:extLst>
                <a:ext uri="{FF2B5EF4-FFF2-40B4-BE49-F238E27FC236}">
                  <a16:creationId xmlns:a16="http://schemas.microsoft.com/office/drawing/2014/main" id="{BEBF21FE-5F92-C2E0-C19D-A91D7628561A}"/>
                </a:ext>
              </a:extLst>
            </xdr:cNvPr>
            <xdr:cNvSpPr/>
          </xdr:nvSpPr>
          <xdr:spPr>
            <a:xfrm>
              <a:off x="12047441" y="2315136"/>
              <a:ext cx="2781300" cy="523995"/>
            </a:xfrm>
            <a:prstGeom prst="roundRect">
              <a:avLst/>
            </a:prstGeom>
            <a:noFill/>
            <a:ln w="19050">
              <a:noFill/>
            </a:ln>
            <a:effectLst>
              <a:glow rad="63500">
                <a:srgbClr val="FF0000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600" b="1" i="0" u="none" strike="noStrike">
                  <a:solidFill>
                    <a:schemeClr val="bg1"/>
                  </a:solidFill>
                  <a:latin typeface="Aptos Narrow"/>
                </a:rPr>
                <a:t>EFFICIENCE</a:t>
              </a:r>
            </a:p>
          </xdr:txBody>
        </xdr:sp>
        <xdr:sp macro="" textlink="">
          <xdr:nvSpPr>
            <xdr:cNvPr id="24" name="Rectangle : coins arrondis 23">
              <a:extLst>
                <a:ext uri="{FF2B5EF4-FFF2-40B4-BE49-F238E27FC236}">
                  <a16:creationId xmlns:a16="http://schemas.microsoft.com/office/drawing/2014/main" id="{0F9E48B2-87B5-C278-962A-98FB8A59DA90}"/>
                </a:ext>
              </a:extLst>
            </xdr:cNvPr>
            <xdr:cNvSpPr/>
          </xdr:nvSpPr>
          <xdr:spPr>
            <a:xfrm>
              <a:off x="13458825" y="2924456"/>
              <a:ext cx="1323975" cy="1247775"/>
            </a:xfrm>
            <a:prstGeom prst="roundRect">
              <a:avLst/>
            </a:prstGeom>
            <a:noFill/>
            <a:ln w="19050">
              <a:noFill/>
            </a:ln>
            <a:effectLst>
              <a:glow rad="63500">
                <a:srgbClr val="FF0000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100" b="0" i="0" u="none" strike="noStrike">
                  <a:solidFill>
                    <a:srgbClr val="FFFF00"/>
                  </a:solidFill>
                  <a:latin typeface="Aptos Narrow"/>
                </a:rPr>
                <a:t>%</a:t>
              </a:r>
              <a:r>
                <a:rPr lang="en-US" sz="1100" b="0" i="0" u="none" strike="noStrike" baseline="0">
                  <a:solidFill>
                    <a:srgbClr val="FFFF00"/>
                  </a:solidFill>
                  <a:latin typeface="Aptos Narrow"/>
                </a:rPr>
                <a:t> progression</a:t>
              </a:r>
            </a:p>
            <a:p>
              <a:pPr algn="ctr"/>
              <a:endParaRPr lang="en-US" sz="200" b="0" i="0" u="none" strike="noStrike" baseline="0">
                <a:solidFill>
                  <a:srgbClr val="FFFF00"/>
                </a:solidFill>
                <a:latin typeface="Aptos Narrow"/>
              </a:endParaRPr>
            </a:p>
            <a:p>
              <a:pPr algn="ctr"/>
              <a:r>
                <a:rPr lang="en-US" sz="1100" b="0" i="0" u="none" strike="noStrike" baseline="0">
                  <a:solidFill>
                    <a:srgbClr val="FFFF00"/>
                  </a:solidFill>
                  <a:latin typeface="Aptos Narrow"/>
                </a:rPr>
                <a:t> </a:t>
              </a:r>
              <a:r>
                <a:rPr lang="en-US" sz="1400" b="0" i="0" u="none" strike="noStrike" baseline="0">
                  <a:solidFill>
                    <a:srgbClr val="FFFF00"/>
                  </a:solidFill>
                  <a:latin typeface="Aptos Narrow"/>
                </a:rPr>
                <a:t>X</a:t>
              </a:r>
              <a:r>
                <a:rPr lang="en-US" sz="2000" b="0" i="0" u="none" strike="noStrike" baseline="0">
                  <a:solidFill>
                    <a:srgbClr val="FFFF00"/>
                  </a:solidFill>
                  <a:latin typeface="Aptos Narrow"/>
                </a:rPr>
                <a:t> </a:t>
              </a:r>
              <a:endParaRPr lang="en-US" sz="1100" b="0" i="0" u="none" strike="noStrike" baseline="0">
                <a:solidFill>
                  <a:srgbClr val="FFFF00"/>
                </a:solidFill>
                <a:latin typeface="Aptos Narrow"/>
              </a:endParaRPr>
            </a:p>
            <a:p>
              <a:pPr algn="ctr"/>
              <a:endParaRPr lang="en-US" sz="200" b="0" i="0" u="none" strike="noStrike" baseline="0">
                <a:solidFill>
                  <a:srgbClr val="FFFF00"/>
                </a:solidFill>
                <a:latin typeface="Aptos Narrow"/>
              </a:endParaRPr>
            </a:p>
            <a:p>
              <a:pPr algn="ctr"/>
              <a:r>
                <a:rPr lang="en-US" sz="1100" b="0" i="0" u="none" strike="noStrike" baseline="0">
                  <a:solidFill>
                    <a:srgbClr val="FFFF00"/>
                  </a:solidFill>
                  <a:latin typeface="Aptos Narrow"/>
                </a:rPr>
                <a:t>% tâches terminées</a:t>
              </a:r>
              <a:endParaRPr lang="en-US" sz="1100" b="0" i="0" u="none" strike="noStrike">
                <a:solidFill>
                  <a:srgbClr val="FFFF00"/>
                </a:solidFill>
                <a:latin typeface="Aptos Narrow"/>
              </a:endParaRPr>
            </a:p>
          </xdr:txBody>
        </xdr:sp>
      </xdr:grpSp>
      <xdr:grpSp>
        <xdr:nvGrpSpPr>
          <xdr:cNvPr id="7" name="Groupe 6">
            <a:extLst>
              <a:ext uri="{FF2B5EF4-FFF2-40B4-BE49-F238E27FC236}">
                <a16:creationId xmlns:a16="http://schemas.microsoft.com/office/drawing/2014/main" id="{0178063A-1459-2610-9F22-66079ADFC22F}"/>
              </a:ext>
            </a:extLst>
          </xdr:cNvPr>
          <xdr:cNvGrpSpPr/>
        </xdr:nvGrpSpPr>
        <xdr:grpSpPr>
          <a:xfrm>
            <a:off x="12107960" y="1752600"/>
            <a:ext cx="3046314" cy="2018738"/>
            <a:chOff x="12050810" y="4305300"/>
            <a:chExt cx="3046314" cy="2018738"/>
          </a:xfrm>
        </xdr:grpSpPr>
        <xdr:sp macro="" textlink="">
          <xdr:nvSpPr>
            <xdr:cNvPr id="8" name="Rectangle : coins arrondis 7">
              <a:extLst>
                <a:ext uri="{FF2B5EF4-FFF2-40B4-BE49-F238E27FC236}">
                  <a16:creationId xmlns:a16="http://schemas.microsoft.com/office/drawing/2014/main" id="{AC974E62-849C-AF64-5A22-4E0D6B0F231C}"/>
                </a:ext>
              </a:extLst>
            </xdr:cNvPr>
            <xdr:cNvSpPr/>
          </xdr:nvSpPr>
          <xdr:spPr>
            <a:xfrm>
              <a:off x="12068175" y="4305300"/>
              <a:ext cx="2790825" cy="523995"/>
            </a:xfrm>
            <a:prstGeom prst="roundRect">
              <a:avLst/>
            </a:prstGeom>
            <a:noFill/>
            <a:ln w="19050">
              <a:noFill/>
            </a:ln>
            <a:effectLst>
              <a:glow rad="63500">
                <a:srgbClr val="FF0000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600" b="1" i="0" u="none" strike="noStrike">
                  <a:solidFill>
                    <a:schemeClr val="bg1"/>
                  </a:solidFill>
                  <a:latin typeface="Aptos Narrow"/>
                </a:rPr>
                <a:t>ENGAGEMENT</a:t>
              </a:r>
            </a:p>
          </xdr:txBody>
        </xdr:sp>
        <xdr:grpSp>
          <xdr:nvGrpSpPr>
            <xdr:cNvPr id="9" name="Groupe 8">
              <a:extLst>
                <a:ext uri="{FF2B5EF4-FFF2-40B4-BE49-F238E27FC236}">
                  <a16:creationId xmlns:a16="http://schemas.microsoft.com/office/drawing/2014/main" id="{1BE37CA8-5EFB-9CBD-F769-35DF63B56F51}"/>
                </a:ext>
              </a:extLst>
            </xdr:cNvPr>
            <xdr:cNvGrpSpPr/>
          </xdr:nvGrpSpPr>
          <xdr:grpSpPr>
            <a:xfrm>
              <a:off x="12050810" y="4733925"/>
              <a:ext cx="3046314" cy="1590113"/>
              <a:chOff x="11803160" y="4591050"/>
              <a:chExt cx="3046314" cy="1590113"/>
            </a:xfrm>
          </xdr:grpSpPr>
          <xdr:sp macro="" textlink="">
            <xdr:nvSpPr>
              <xdr:cNvPr id="10" name="Rectangle : coins arrondis 9">
                <a:extLst>
                  <a:ext uri="{FF2B5EF4-FFF2-40B4-BE49-F238E27FC236}">
                    <a16:creationId xmlns:a16="http://schemas.microsoft.com/office/drawing/2014/main" id="{1C5CC53E-01E7-A423-9F2F-0336BBAC1EA5}"/>
                  </a:ext>
                </a:extLst>
              </xdr:cNvPr>
              <xdr:cNvSpPr/>
            </xdr:nvSpPr>
            <xdr:spPr>
              <a:xfrm>
                <a:off x="11803160" y="4591050"/>
                <a:ext cx="2819400" cy="1590113"/>
              </a:xfrm>
              <a:prstGeom prst="roundRect">
                <a:avLst>
                  <a:gd name="adj" fmla="val 6214"/>
                </a:avLst>
              </a:prstGeom>
              <a:solidFill>
                <a:schemeClr val="tx1">
                  <a:lumMod val="75000"/>
                  <a:lumOff val="25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fr-FR" sz="1100"/>
              </a:p>
            </xdr:txBody>
          </xdr:sp>
          <xdr:graphicFrame macro="">
            <xdr:nvGraphicFramePr>
              <xdr:cNvPr id="15" name="Graphique 14">
                <a:extLst>
                  <a:ext uri="{FF2B5EF4-FFF2-40B4-BE49-F238E27FC236}">
                    <a16:creationId xmlns:a16="http://schemas.microsoft.com/office/drawing/2014/main" id="{01B56E42-3221-FF55-E138-45A511009915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1897609" y="4709948"/>
              <a:ext cx="2630502" cy="1352316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6"/>
              </a:graphicData>
            </a:graphic>
          </xdr:graphicFrame>
          <xdr:sp macro="" textlink="'Calculs TDB PERSONNE'!B20">
            <xdr:nvSpPr>
              <xdr:cNvPr id="17" name="Rectangle : coins arrondis 16">
                <a:extLst>
                  <a:ext uri="{FF2B5EF4-FFF2-40B4-BE49-F238E27FC236}">
                    <a16:creationId xmlns:a16="http://schemas.microsoft.com/office/drawing/2014/main" id="{CBA9BEC4-79E2-6BB0-21D7-8A53EFDA6157}"/>
                  </a:ext>
                </a:extLst>
              </xdr:cNvPr>
              <xdr:cNvSpPr/>
            </xdr:nvSpPr>
            <xdr:spPr>
              <a:xfrm>
                <a:off x="12296775" y="5147270"/>
                <a:ext cx="838200" cy="453257"/>
              </a:xfrm>
              <a:prstGeom prst="roundRect">
                <a:avLst/>
              </a:prstGeom>
              <a:noFill/>
              <a:ln w="19050">
                <a:noFill/>
              </a:ln>
              <a:effectLst>
                <a:glow rad="63500">
                  <a:srgbClr val="FF0000">
                    <a:alpha val="40000"/>
                  </a:srgbClr>
                </a:glow>
              </a:effectLst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marL="0" indent="0" algn="ctr"/>
                <a:fld id="{C872DDA4-9E83-4115-A6DC-E03EFFE59ADA}" type="TxLink">
                  <a:rPr lang="en-US" sz="1800" b="1" i="0" u="none" strike="noStrike">
                    <a:solidFill>
                      <a:schemeClr val="accent5">
                        <a:lumMod val="20000"/>
                        <a:lumOff val="80000"/>
                      </a:schemeClr>
                    </a:solidFill>
                    <a:latin typeface="Aptos Narrow"/>
                    <a:ea typeface="+mn-ea"/>
                    <a:cs typeface="+mn-cs"/>
                  </a:rPr>
                  <a:pPr marL="0" indent="0" algn="ctr"/>
                  <a:t>100%</a:t>
                </a:fld>
                <a:endParaRPr lang="en-US" sz="1800" b="1" i="0" u="none" strike="noStrike">
                  <a:solidFill>
                    <a:schemeClr val="accent5">
                      <a:lumMod val="20000"/>
                      <a:lumOff val="80000"/>
                    </a:schemeClr>
                  </a:solidFill>
                  <a:latin typeface="Aptos Narrow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21" name="Rectangle : coins arrondis 20">
                <a:extLst>
                  <a:ext uri="{FF2B5EF4-FFF2-40B4-BE49-F238E27FC236}">
                    <a16:creationId xmlns:a16="http://schemas.microsoft.com/office/drawing/2014/main" id="{F8E85205-D4A5-1AC6-03A6-90D83868843E}"/>
                  </a:ext>
                </a:extLst>
              </xdr:cNvPr>
              <xdr:cNvSpPr/>
            </xdr:nvSpPr>
            <xdr:spPr>
              <a:xfrm>
                <a:off x="13249275" y="4743170"/>
                <a:ext cx="1600199" cy="1247775"/>
              </a:xfrm>
              <a:prstGeom prst="roundRect">
                <a:avLst/>
              </a:prstGeom>
              <a:noFill/>
              <a:ln w="19050">
                <a:noFill/>
              </a:ln>
              <a:effectLst>
                <a:glow rad="63500">
                  <a:srgbClr val="FF0000">
                    <a:alpha val="40000"/>
                  </a:srgbClr>
                </a:glow>
              </a:effectLst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l"/>
                <a:r>
                  <a:rPr lang="en-US" sz="1100" b="0" i="0" u="none" strike="noStrike">
                    <a:solidFill>
                      <a:schemeClr val="accent5">
                        <a:lumMod val="20000"/>
                        <a:lumOff val="80000"/>
                      </a:schemeClr>
                    </a:solidFill>
                    <a:latin typeface="Aptos Narrow"/>
                  </a:rPr>
                  <a:t>- tâches terminées</a:t>
                </a:r>
              </a:p>
              <a:p>
                <a:pPr algn="l"/>
                <a:endParaRPr lang="en-US" sz="1100" b="0" i="0" u="none" strike="noStrike">
                  <a:solidFill>
                    <a:schemeClr val="accent5">
                      <a:lumMod val="20000"/>
                      <a:lumOff val="80000"/>
                    </a:schemeClr>
                  </a:solidFill>
                  <a:latin typeface="Aptos Narrow"/>
                </a:endParaRPr>
              </a:p>
              <a:p>
                <a:pPr algn="l"/>
                <a:r>
                  <a:rPr lang="en-US" sz="1100" b="0" i="0" u="none" strike="noStrike">
                    <a:solidFill>
                      <a:schemeClr val="accent5">
                        <a:lumMod val="20000"/>
                        <a:lumOff val="80000"/>
                      </a:schemeClr>
                    </a:solidFill>
                    <a:latin typeface="Aptos Narrow"/>
                  </a:rPr>
                  <a:t>- tâches en cours</a:t>
                </a:r>
              </a:p>
              <a:p>
                <a:pPr algn="l"/>
                <a:endParaRPr lang="en-US" sz="1100" b="0" i="0" u="none" strike="noStrike">
                  <a:solidFill>
                    <a:schemeClr val="accent5">
                      <a:lumMod val="20000"/>
                      <a:lumOff val="80000"/>
                    </a:schemeClr>
                  </a:solidFill>
                  <a:latin typeface="Aptos Narrow"/>
                </a:endParaRPr>
              </a:p>
              <a:p>
                <a:pPr algn="l"/>
                <a:r>
                  <a:rPr lang="en-US" sz="1100" b="0" i="0" u="none" strike="noStrike">
                    <a:solidFill>
                      <a:schemeClr val="accent5">
                        <a:lumMod val="20000"/>
                        <a:lumOff val="80000"/>
                      </a:schemeClr>
                    </a:solidFill>
                    <a:latin typeface="Aptos Narrow"/>
                  </a:rPr>
                  <a:t>- tâches en retard</a:t>
                </a:r>
              </a:p>
            </xdr:txBody>
          </xdr:sp>
        </xdr:grpSp>
      </xdr:grpSp>
    </xdr:grpSp>
    <xdr:clientData/>
  </xdr:twoCellAnchor>
  <xdr:twoCellAnchor editAs="oneCell">
    <xdr:from>
      <xdr:col>3</xdr:col>
      <xdr:colOff>220133</xdr:colOff>
      <xdr:row>10</xdr:row>
      <xdr:rowOff>216121</xdr:rowOff>
    </xdr:from>
    <xdr:to>
      <xdr:col>5</xdr:col>
      <xdr:colOff>632767</xdr:colOff>
      <xdr:row>19</xdr:row>
      <xdr:rowOff>101596</xdr:rowOff>
    </xdr:to>
    <xdr:grpSp>
      <xdr:nvGrpSpPr>
        <xdr:cNvPr id="31" name="Groupe 30">
          <a:extLst>
            <a:ext uri="{FF2B5EF4-FFF2-40B4-BE49-F238E27FC236}">
              <a16:creationId xmlns:a16="http://schemas.microsoft.com/office/drawing/2014/main" id="{23FDB4E3-11CB-9EA9-C124-F30902A7AA45}"/>
            </a:ext>
          </a:extLst>
        </xdr:cNvPr>
        <xdr:cNvGrpSpPr/>
      </xdr:nvGrpSpPr>
      <xdr:grpSpPr>
        <a:xfrm>
          <a:off x="2219262" y="3174474"/>
          <a:ext cx="3657858" cy="2063898"/>
          <a:chOff x="3489005" y="1700210"/>
          <a:chExt cx="5530664" cy="2683857"/>
        </a:xfrm>
      </xdr:grpSpPr>
      <xdr:sp macro="" textlink="">
        <xdr:nvSpPr>
          <xdr:cNvPr id="35" name="Rectangle : coins arrondis 34">
            <a:extLst>
              <a:ext uri="{FF2B5EF4-FFF2-40B4-BE49-F238E27FC236}">
                <a16:creationId xmlns:a16="http://schemas.microsoft.com/office/drawing/2014/main" id="{9D671C0B-39AF-10CE-7199-FCFD53A593C4}"/>
              </a:ext>
            </a:extLst>
          </xdr:cNvPr>
          <xdr:cNvSpPr/>
        </xdr:nvSpPr>
        <xdr:spPr>
          <a:xfrm>
            <a:off x="3489005" y="1700210"/>
            <a:ext cx="5530664" cy="2683857"/>
          </a:xfrm>
          <a:prstGeom prst="roundRect">
            <a:avLst>
              <a:gd name="adj" fmla="val 6214"/>
            </a:avLst>
          </a:prstGeom>
          <a:solidFill>
            <a:schemeClr val="tx1">
              <a:lumMod val="75000"/>
              <a:lumOff val="25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graphicFrame macro="">
        <xdr:nvGraphicFramePr>
          <xdr:cNvPr id="36" name="Graphique 35">
            <a:extLst>
              <a:ext uri="{FF2B5EF4-FFF2-40B4-BE49-F238E27FC236}">
                <a16:creationId xmlns:a16="http://schemas.microsoft.com/office/drawing/2014/main" id="{F2EA539D-B350-D4A5-0748-8F0B118C46D2}"/>
              </a:ext>
            </a:extLst>
          </xdr:cNvPr>
          <xdr:cNvGraphicFramePr>
            <a:graphicFrameLocks/>
          </xdr:cNvGraphicFramePr>
        </xdr:nvGraphicFramePr>
        <xdr:xfrm>
          <a:off x="3698007" y="1897265"/>
          <a:ext cx="5160113" cy="228249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</xdr:grpSp>
    <xdr:clientData/>
  </xdr:twoCellAnchor>
  <xdr:twoCellAnchor editAs="oneCell">
    <xdr:from>
      <xdr:col>5</xdr:col>
      <xdr:colOff>914993</xdr:colOff>
      <xdr:row>3</xdr:row>
      <xdr:rowOff>16933</xdr:rowOff>
    </xdr:from>
    <xdr:to>
      <xdr:col>11</xdr:col>
      <xdr:colOff>393919</xdr:colOff>
      <xdr:row>10</xdr:row>
      <xdr:rowOff>241300</xdr:rowOff>
    </xdr:to>
    <xdr:grpSp>
      <xdr:nvGrpSpPr>
        <xdr:cNvPr id="32" name="Groupe 31">
          <a:extLst>
            <a:ext uri="{FF2B5EF4-FFF2-40B4-BE49-F238E27FC236}">
              <a16:creationId xmlns:a16="http://schemas.microsoft.com/office/drawing/2014/main" id="{2684F7D5-C74C-E60D-1086-B9974715BC5F}"/>
            </a:ext>
          </a:extLst>
        </xdr:cNvPr>
        <xdr:cNvGrpSpPr/>
      </xdr:nvGrpSpPr>
      <xdr:grpSpPr>
        <a:xfrm>
          <a:off x="6159346" y="1280957"/>
          <a:ext cx="6067985" cy="1918696"/>
          <a:chOff x="6164326" y="1826123"/>
          <a:chExt cx="6040593" cy="1943100"/>
        </a:xfrm>
      </xdr:grpSpPr>
      <xdr:sp macro="" textlink="'Calculs TDB PERSONNE'!B13">
        <xdr:nvSpPr>
          <xdr:cNvPr id="34" name="Rectangle : coins arrondis 33">
            <a:extLst>
              <a:ext uri="{FF2B5EF4-FFF2-40B4-BE49-F238E27FC236}">
                <a16:creationId xmlns:a16="http://schemas.microsoft.com/office/drawing/2014/main" id="{4B70CF51-D817-1268-F95A-4BAD19E37D98}"/>
              </a:ext>
            </a:extLst>
          </xdr:cNvPr>
          <xdr:cNvSpPr/>
        </xdr:nvSpPr>
        <xdr:spPr>
          <a:xfrm>
            <a:off x="6164326" y="3267344"/>
            <a:ext cx="2928874" cy="501879"/>
          </a:xfrm>
          <a:prstGeom prst="roundRect">
            <a:avLst/>
          </a:prstGeom>
          <a:noFill/>
          <a:ln w="19050">
            <a:solidFill>
              <a:srgbClr val="FF0000"/>
            </a:solidFill>
          </a:ln>
          <a:effectLst>
            <a:glow rad="63500">
              <a:srgbClr val="FF0000">
                <a:alpha val="40000"/>
              </a:srgbClr>
            </a:glo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8B05CCE8-938B-4D57-9524-6CD97BD1FC0B}" type="TxLink">
              <a:rPr lang="en-US" sz="1600" b="1" i="0" u="none" strike="noStrike">
                <a:solidFill>
                  <a:schemeClr val="bg1"/>
                </a:solidFill>
                <a:latin typeface="Aptos Narrow"/>
                <a:ea typeface="+mn-ea"/>
                <a:cs typeface="+mn-cs"/>
              </a:rPr>
              <a:pPr marL="0" indent="0" algn="ctr"/>
              <a:t>Durée moyenne : 13 jours</a:t>
            </a:fld>
            <a:endParaRPr lang="fr-FR" sz="1600" b="1" i="0" u="none" strike="noStrike">
              <a:solidFill>
                <a:schemeClr val="bg1"/>
              </a:solidFill>
              <a:latin typeface="Aptos Narrow"/>
              <a:ea typeface="+mn-ea"/>
              <a:cs typeface="+mn-cs"/>
            </a:endParaRPr>
          </a:p>
        </xdr:txBody>
      </xdr:sp>
      <xdr:grpSp>
        <xdr:nvGrpSpPr>
          <xdr:cNvPr id="4" name="Groupe 3">
            <a:extLst>
              <a:ext uri="{FF2B5EF4-FFF2-40B4-BE49-F238E27FC236}">
                <a16:creationId xmlns:a16="http://schemas.microsoft.com/office/drawing/2014/main" id="{BE9B512D-8ADC-E6DF-B8AA-7F8A6A0C5250}"/>
              </a:ext>
            </a:extLst>
          </xdr:cNvPr>
          <xdr:cNvGrpSpPr/>
        </xdr:nvGrpSpPr>
        <xdr:grpSpPr>
          <a:xfrm>
            <a:off x="9262534" y="1826123"/>
            <a:ext cx="2942385" cy="1943100"/>
            <a:chOff x="3489005" y="1700210"/>
            <a:chExt cx="5530665" cy="2683857"/>
          </a:xfrm>
        </xdr:grpSpPr>
        <xdr:sp macro="" textlink="">
          <xdr:nvSpPr>
            <xdr:cNvPr id="19" name="Rectangle : coins arrondis 18">
              <a:extLst>
                <a:ext uri="{FF2B5EF4-FFF2-40B4-BE49-F238E27FC236}">
                  <a16:creationId xmlns:a16="http://schemas.microsoft.com/office/drawing/2014/main" id="{7C596D43-726D-9FE3-2DFB-C35CFA1DC746}"/>
                </a:ext>
              </a:extLst>
            </xdr:cNvPr>
            <xdr:cNvSpPr/>
          </xdr:nvSpPr>
          <xdr:spPr>
            <a:xfrm>
              <a:off x="3489005" y="1700210"/>
              <a:ext cx="5530665" cy="2683857"/>
            </a:xfrm>
            <a:prstGeom prst="roundRect">
              <a:avLst>
                <a:gd name="adj" fmla="val 6214"/>
              </a:avLst>
            </a:prstGeom>
            <a:solidFill>
              <a:schemeClr val="tx1">
                <a:lumMod val="75000"/>
                <a:lumOff val="25000"/>
              </a:schemeClr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graphicFrame macro="">
          <xdr:nvGraphicFramePr>
            <xdr:cNvPr id="20" name="Graphique 19">
              <a:extLst>
                <a:ext uri="{FF2B5EF4-FFF2-40B4-BE49-F238E27FC236}">
                  <a16:creationId xmlns:a16="http://schemas.microsoft.com/office/drawing/2014/main" id="{D7B14523-7CFE-53F3-CCD5-0DE55F9719CE}"/>
                </a:ext>
              </a:extLst>
            </xdr:cNvPr>
            <xdr:cNvGraphicFramePr>
              <a:graphicFrameLocks/>
            </xdr:cNvGraphicFramePr>
          </xdr:nvGraphicFramePr>
          <xdr:xfrm>
            <a:off x="3698006" y="1942637"/>
            <a:ext cx="5160112" cy="2199004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8"/>
            </a:graphicData>
          </a:graphic>
        </xdr:graphicFrame>
      </xdr:grpSp>
      <xdr:grpSp>
        <xdr:nvGrpSpPr>
          <xdr:cNvPr id="13" name="Groupe 12">
            <a:extLst>
              <a:ext uri="{FF2B5EF4-FFF2-40B4-BE49-F238E27FC236}">
                <a16:creationId xmlns:a16="http://schemas.microsoft.com/office/drawing/2014/main" id="{D5D92BC4-4F07-9CDD-8E3F-754227942070}"/>
              </a:ext>
            </a:extLst>
          </xdr:cNvPr>
          <xdr:cNvGrpSpPr/>
        </xdr:nvGrpSpPr>
        <xdr:grpSpPr>
          <a:xfrm>
            <a:off x="6164326" y="1826123"/>
            <a:ext cx="2941200" cy="1219200"/>
            <a:chOff x="11963400" y="3067051"/>
            <a:chExt cx="3408270" cy="1219200"/>
          </a:xfrm>
        </xdr:grpSpPr>
        <xdr:sp macro="" textlink="">
          <xdr:nvSpPr>
            <xdr:cNvPr id="16" name="Rectangle : coins arrondis 15">
              <a:extLst>
                <a:ext uri="{FF2B5EF4-FFF2-40B4-BE49-F238E27FC236}">
                  <a16:creationId xmlns:a16="http://schemas.microsoft.com/office/drawing/2014/main" id="{C7D887E0-1721-4CFE-BDF1-E5E95874A7A9}"/>
                </a:ext>
              </a:extLst>
            </xdr:cNvPr>
            <xdr:cNvSpPr/>
          </xdr:nvSpPr>
          <xdr:spPr>
            <a:xfrm>
              <a:off x="11963400" y="3067051"/>
              <a:ext cx="3408270" cy="1219200"/>
            </a:xfrm>
            <a:prstGeom prst="roundRect">
              <a:avLst>
                <a:gd name="adj" fmla="val 6214"/>
              </a:avLst>
            </a:prstGeom>
            <a:solidFill>
              <a:schemeClr val="tx1">
                <a:lumMod val="75000"/>
                <a:lumOff val="25000"/>
              </a:schemeClr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graphicFrame macro="">
          <xdr:nvGraphicFramePr>
            <xdr:cNvPr id="18" name="Graphique 17">
              <a:extLst>
                <a:ext uri="{FF2B5EF4-FFF2-40B4-BE49-F238E27FC236}">
                  <a16:creationId xmlns:a16="http://schemas.microsoft.com/office/drawing/2014/main" id="{9D866E8D-4B62-BC32-AD3F-D68E7C8E61FD}"/>
                </a:ext>
              </a:extLst>
            </xdr:cNvPr>
            <xdr:cNvGraphicFramePr>
              <a:graphicFrameLocks/>
            </xdr:cNvGraphicFramePr>
          </xdr:nvGraphicFramePr>
          <xdr:xfrm>
            <a:off x="12092197" y="3228975"/>
            <a:ext cx="3179917" cy="885825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9"/>
            </a:graphicData>
          </a:graphic>
        </xdr:graphicFrame>
      </xdr:grpSp>
    </xdr:grpSp>
    <xdr:clientData/>
  </xdr:twoCellAnchor>
  <xdr:twoCellAnchor editAs="absolute">
    <xdr:from>
      <xdr:col>0</xdr:col>
      <xdr:colOff>8962</xdr:colOff>
      <xdr:row>0</xdr:row>
      <xdr:rowOff>0</xdr:rowOff>
    </xdr:from>
    <xdr:to>
      <xdr:col>2</xdr:col>
      <xdr:colOff>43405</xdr:colOff>
      <xdr:row>573</xdr:row>
      <xdr:rowOff>30380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22A0AB49-1C8D-4B6B-B38F-E7107D174AD7}"/>
            </a:ext>
          </a:extLst>
        </xdr:cNvPr>
        <xdr:cNvGrpSpPr/>
      </xdr:nvGrpSpPr>
      <xdr:grpSpPr>
        <a:xfrm>
          <a:off x="8962" y="0"/>
          <a:ext cx="1737737" cy="109516333"/>
          <a:chOff x="0" y="0"/>
          <a:chExt cx="1737737" cy="109516333"/>
        </a:xfrm>
      </xdr:grpSpPr>
      <xdr:grpSp>
        <xdr:nvGrpSpPr>
          <xdr:cNvPr id="12" name="Groupe 11">
            <a:extLst>
              <a:ext uri="{FF2B5EF4-FFF2-40B4-BE49-F238E27FC236}">
                <a16:creationId xmlns:a16="http://schemas.microsoft.com/office/drawing/2014/main" id="{19B9AF79-D2F6-1B9E-B659-41CB0FE6A5CB}"/>
              </a:ext>
            </a:extLst>
          </xdr:cNvPr>
          <xdr:cNvGrpSpPr/>
        </xdr:nvGrpSpPr>
        <xdr:grpSpPr>
          <a:xfrm>
            <a:off x="0" y="0"/>
            <a:ext cx="1737737" cy="109516333"/>
            <a:chOff x="0" y="0"/>
            <a:chExt cx="1686491" cy="106314442"/>
          </a:xfrm>
        </xdr:grpSpPr>
        <xdr:sp macro="" textlink="">
          <xdr:nvSpPr>
            <xdr:cNvPr id="38" name="Rectangle 37">
              <a:extLst>
                <a:ext uri="{FF2B5EF4-FFF2-40B4-BE49-F238E27FC236}">
                  <a16:creationId xmlns:a16="http://schemas.microsoft.com/office/drawing/2014/main" id="{2F513481-7CF1-9292-5C48-DF911D9703EB}"/>
                </a:ext>
              </a:extLst>
            </xdr:cNvPr>
            <xdr:cNvSpPr>
              <a:spLocks/>
            </xdr:cNvSpPr>
          </xdr:nvSpPr>
          <xdr:spPr>
            <a:xfrm>
              <a:off x="0" y="0"/>
              <a:ext cx="1686491" cy="106314442"/>
            </a:xfrm>
            <a:prstGeom prst="rect">
              <a:avLst/>
            </a:prstGeom>
            <a:gradFill flip="none" rotWithShape="1">
              <a:gsLst>
                <a:gs pos="0">
                  <a:schemeClr val="tx1"/>
                </a:gs>
                <a:gs pos="0">
                  <a:schemeClr val="tx1"/>
                </a:gs>
                <a:gs pos="100000">
                  <a:srgbClr val="C00000"/>
                </a:gs>
              </a:gsLst>
              <a:lin ang="108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grpSp>
          <xdr:nvGrpSpPr>
            <xdr:cNvPr id="39" name="Groupe 38">
              <a:extLst>
                <a:ext uri="{FF2B5EF4-FFF2-40B4-BE49-F238E27FC236}">
                  <a16:creationId xmlns:a16="http://schemas.microsoft.com/office/drawing/2014/main" id="{FC51A838-C577-C998-A48A-7616F90BA8BE}"/>
                </a:ext>
              </a:extLst>
            </xdr:cNvPr>
            <xdr:cNvGrpSpPr/>
          </xdr:nvGrpSpPr>
          <xdr:grpSpPr>
            <a:xfrm>
              <a:off x="126487" y="1327719"/>
              <a:ext cx="1433517" cy="2340780"/>
              <a:chOff x="126487" y="1327719"/>
              <a:chExt cx="1433517" cy="2340780"/>
            </a:xfrm>
          </xdr:grpSpPr>
          <xdr:sp macro="" textlink="">
            <xdr:nvSpPr>
              <xdr:cNvPr id="40" name="Rectangle : coins arrondis 39">
                <a:hlinkClick xmlns:r="http://schemas.openxmlformats.org/officeDocument/2006/relationships" r:id="rId10"/>
                <a:extLst>
                  <a:ext uri="{FF2B5EF4-FFF2-40B4-BE49-F238E27FC236}">
                    <a16:creationId xmlns:a16="http://schemas.microsoft.com/office/drawing/2014/main" id="{70D67411-B3A4-4D49-3F25-D1CCAB18ACDF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26487" y="1327719"/>
                <a:ext cx="1433517" cy="425425"/>
              </a:xfrm>
              <a:prstGeom prst="roundRect">
                <a:avLst/>
              </a:prstGeom>
              <a:noFill/>
              <a:ln w="12700">
                <a:solidFill>
                  <a:srgbClr val="FF0000"/>
                </a:solidFill>
              </a:ln>
              <a:effectLst>
                <a:glow rad="63500">
                  <a:schemeClr val="accent2">
                    <a:satMod val="175000"/>
                    <a:alpha val="40000"/>
                  </a:schemeClr>
                </a:glow>
              </a:effectLst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marL="0" indent="0" algn="ctr"/>
                <a:r>
                  <a:rPr lang="fr-FR" sz="1600" b="1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rPr>
                  <a:t>Tâches</a:t>
                </a:r>
              </a:p>
            </xdr:txBody>
          </xdr:sp>
          <xdr:sp macro="" textlink="">
            <xdr:nvSpPr>
              <xdr:cNvPr id="41" name="Rectangle : coins arrondis 40">
                <a:hlinkClick xmlns:r="http://schemas.openxmlformats.org/officeDocument/2006/relationships" r:id="rId11"/>
                <a:extLst>
                  <a:ext uri="{FF2B5EF4-FFF2-40B4-BE49-F238E27FC236}">
                    <a16:creationId xmlns:a16="http://schemas.microsoft.com/office/drawing/2014/main" id="{69DD0161-EC85-E211-5AFD-FFC548DCC440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26487" y="1966171"/>
                <a:ext cx="1433517" cy="425425"/>
              </a:xfrm>
              <a:prstGeom prst="roundRect">
                <a:avLst/>
              </a:prstGeom>
              <a:noFill/>
              <a:ln w="12700">
                <a:solidFill>
                  <a:srgbClr val="FF0000"/>
                </a:solidFill>
              </a:ln>
              <a:effectLst>
                <a:glow rad="63500">
                  <a:schemeClr val="accent2">
                    <a:satMod val="175000"/>
                    <a:alpha val="40000"/>
                  </a:schemeClr>
                </a:glow>
              </a:effectLst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marL="0" indent="0" algn="ctr"/>
                <a:r>
                  <a:rPr lang="fr-FR" sz="1600" b="1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rPr>
                  <a:t>TDB Global</a:t>
                </a:r>
              </a:p>
            </xdr:txBody>
          </xdr:sp>
          <xdr:sp macro="" textlink="">
            <xdr:nvSpPr>
              <xdr:cNvPr id="42" name="Rectangle : coins arrondis 41">
                <a:hlinkClick xmlns:r="http://schemas.openxmlformats.org/officeDocument/2006/relationships" r:id="rId12"/>
                <a:extLst>
                  <a:ext uri="{FF2B5EF4-FFF2-40B4-BE49-F238E27FC236}">
                    <a16:creationId xmlns:a16="http://schemas.microsoft.com/office/drawing/2014/main" id="{6985AAEE-2646-FD3B-2A30-2B596168E4D6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26487" y="3243074"/>
                <a:ext cx="1433517" cy="425425"/>
              </a:xfrm>
              <a:prstGeom prst="roundRect">
                <a:avLst/>
              </a:prstGeom>
              <a:noFill/>
              <a:ln w="12700">
                <a:solidFill>
                  <a:srgbClr val="FF0000"/>
                </a:solidFill>
              </a:ln>
              <a:effectLst>
                <a:glow rad="63500">
                  <a:schemeClr val="accent2">
                    <a:satMod val="175000"/>
                    <a:alpha val="40000"/>
                  </a:schemeClr>
                </a:glow>
              </a:effectLst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marL="0" indent="0" algn="ctr"/>
                <a:r>
                  <a:rPr lang="fr-FR" sz="1600" b="1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rPr>
                  <a:t>Listes</a:t>
                </a:r>
              </a:p>
            </xdr:txBody>
          </xdr:sp>
          <xdr:sp macro="" textlink="">
            <xdr:nvSpPr>
              <xdr:cNvPr id="43" name="Rectangle : coins arrondis 42">
                <a:hlinkClick xmlns:r="http://schemas.openxmlformats.org/officeDocument/2006/relationships" r:id="rId13"/>
                <a:extLst>
                  <a:ext uri="{FF2B5EF4-FFF2-40B4-BE49-F238E27FC236}">
                    <a16:creationId xmlns:a16="http://schemas.microsoft.com/office/drawing/2014/main" id="{A4C33353-3F1D-B6AE-72B6-835CC9562B47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26487" y="2604622"/>
                <a:ext cx="1433517" cy="425425"/>
              </a:xfrm>
              <a:prstGeom prst="roundRect">
                <a:avLst/>
              </a:prstGeom>
              <a:noFill/>
              <a:ln w="12700">
                <a:solidFill>
                  <a:srgbClr val="FF0000"/>
                </a:solidFill>
              </a:ln>
              <a:effectLst>
                <a:glow rad="63500">
                  <a:schemeClr val="accent2">
                    <a:satMod val="175000"/>
                    <a:alpha val="40000"/>
                  </a:schemeClr>
                </a:glow>
              </a:effectLst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marL="0" indent="0" algn="ctr"/>
                <a:r>
                  <a:rPr lang="fr-FR" sz="1600" b="1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rPr>
                  <a:t>TDB Personne</a:t>
                </a:r>
              </a:p>
            </xdr:txBody>
          </xdr:sp>
        </xdr:grpSp>
      </xdr:grpSp>
      <xdr:pic>
        <xdr:nvPicPr>
          <xdr:cNvPr id="14" name="Image 13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2C9FC290-BA45-AC5B-48E9-C7808D5284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BEBA8EAE-BF5A-486C-A8C5-ECC9F3942E4B}">
                <a14:imgProps xmlns:a14="http://schemas.microsoft.com/office/drawing/2010/main">
                  <a14:imgLayer r:embed="rId16">
                    <a14:imgEffect>
                      <a14:backgroundRemoval t="7006" b="91083" l="7643" r="91720">
                        <a14:foregroundMark x1="11500" y1="67375" x2="27000" y2="82750"/>
                        <a14:foregroundMark x1="27000" y1="82750" x2="50625" y2="90000"/>
                        <a14:foregroundMark x1="50625" y1="90000" x2="63000" y2="90000"/>
                        <a14:foregroundMark x1="63000" y1="90000" x2="71250" y2="87625"/>
                        <a14:foregroundMark x1="71250" y1="87625" x2="74250" y2="85625"/>
                        <a14:foregroundMark x1="75375" y1="84250" x2="87125" y2="72000"/>
                        <a14:foregroundMark x1="87125" y1="72000" x2="91000" y2="55500"/>
                        <a14:foregroundMark x1="50625" y1="90750" x2="26625" y2="84000"/>
                        <a14:foregroundMark x1="26625" y1="84000" x2="21250" y2="80750"/>
                        <a14:foregroundMark x1="21250" y1="80750" x2="16875" y2="74625"/>
                        <a14:foregroundMark x1="32250" y1="88375" x2="47000" y2="91250"/>
                        <a14:foregroundMark x1="11750" y1="65125" x2="8250" y2="51125"/>
                        <a14:foregroundMark x1="8250" y1="51125" x2="14000" y2="30625"/>
                        <a14:foregroundMark x1="14000" y1="30625" x2="16500" y2="26125"/>
                        <a14:foregroundMark x1="45125" y1="7375" x2="55250" y2="8000"/>
                        <a14:foregroundMark x1="91083" y1="43949" x2="91720" y2="52866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" y="0"/>
            <a:ext cx="423331" cy="423331"/>
          </a:xfrm>
          <a:prstGeom prst="rect">
            <a:avLst/>
          </a:prstGeom>
        </xdr:spPr>
      </xdr:pic>
      <xdr:pic>
        <xdr:nvPicPr>
          <xdr:cNvPr id="29" name="Graphique 28" descr="Presse-papiers partiellement vérifié contour">
            <a:extLst>
              <a:ext uri="{FF2B5EF4-FFF2-40B4-BE49-F238E27FC236}">
                <a16:creationId xmlns:a16="http://schemas.microsoft.com/office/drawing/2014/main" id="{2F431468-0818-A1E8-5740-3612845432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>
            <a:extLst>
              <a:ext uri="{96DAC541-7B7A-43D3-8B79-37D633B846F1}">
                <asvg:svgBlip xmlns:asvg="http://schemas.microsoft.com/office/drawing/2016/SVG/main" r:embed="rId18"/>
              </a:ext>
            </a:extLst>
          </a:blip>
          <a:stretch>
            <a:fillRect/>
          </a:stretch>
        </xdr:blipFill>
        <xdr:spPr>
          <a:xfrm>
            <a:off x="411668" y="160865"/>
            <a:ext cx="914400" cy="914400"/>
          </a:xfrm>
          <a:prstGeom prst="rect">
            <a:avLst/>
          </a:prstGeom>
        </xdr:spPr>
      </xdr:pic>
      <xdr:pic>
        <xdr:nvPicPr>
          <xdr:cNvPr id="37" name="Graphique 36" descr="Notes Post-it contour">
            <a:extLst>
              <a:ext uri="{FF2B5EF4-FFF2-40B4-BE49-F238E27FC236}">
                <a16:creationId xmlns:a16="http://schemas.microsoft.com/office/drawing/2014/main" id="{5A091C23-2784-B10E-1D7F-F7DF1D5A09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>
            <a:extLst>
              <a:ext uri="{96DAC541-7B7A-43D3-8B79-37D633B846F1}">
                <asvg:svgBlip xmlns:asvg="http://schemas.microsoft.com/office/drawing/2016/SVG/main" r:embed="rId20"/>
              </a:ext>
            </a:extLst>
          </a:blip>
          <a:stretch>
            <a:fillRect/>
          </a:stretch>
        </xdr:blipFill>
        <xdr:spPr>
          <a:xfrm>
            <a:off x="411668" y="4095466"/>
            <a:ext cx="914400" cy="914400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1207349</xdr:colOff>
      <xdr:row>0</xdr:row>
      <xdr:rowOff>259080</xdr:rowOff>
    </xdr:from>
    <xdr:to>
      <xdr:col>9</xdr:col>
      <xdr:colOff>861060</xdr:colOff>
      <xdr:row>0</xdr:row>
      <xdr:rowOff>837980</xdr:rowOff>
    </xdr:to>
    <xdr:sp macro="" textlink="">
      <xdr:nvSpPr>
        <xdr:cNvPr id="16" name="Rectangle : coins arrondis 15">
          <a:extLst>
            <a:ext uri="{FF2B5EF4-FFF2-40B4-BE49-F238E27FC236}">
              <a16:creationId xmlns:a16="http://schemas.microsoft.com/office/drawing/2014/main" id="{D39A8ED3-0050-4A99-BA92-FB3E89DB92BD}"/>
            </a:ext>
          </a:extLst>
        </xdr:cNvPr>
        <xdr:cNvSpPr>
          <a:spLocks noChangeAspect="1"/>
        </xdr:cNvSpPr>
      </xdr:nvSpPr>
      <xdr:spPr>
        <a:xfrm>
          <a:off x="3714329" y="259080"/>
          <a:ext cx="6031651" cy="578900"/>
        </a:xfrm>
        <a:prstGeom prst="roundRect">
          <a:avLst/>
        </a:prstGeom>
        <a:noFill/>
        <a:ln w="12700">
          <a:solidFill>
            <a:srgbClr val="C00000"/>
          </a:solidFill>
        </a:ln>
        <a:effectLst>
          <a:glow rad="63500">
            <a:srgbClr val="FF0000">
              <a:alpha val="40000"/>
            </a:srgbClr>
          </a:glow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fr-FR" sz="3200" b="1">
              <a:solidFill>
                <a:schemeClr val="bg1"/>
              </a:solidFill>
              <a:latin typeface="+mn-lt"/>
              <a:ea typeface="+mn-ea"/>
              <a:cs typeface="+mn-cs"/>
            </a:rPr>
            <a:t>LISTES PERSONNALISABLES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2070</xdr:colOff>
      <xdr:row>466</xdr:row>
      <xdr:rowOff>30480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E66F88DB-D72F-479A-8336-D764D9080D54}"/>
            </a:ext>
          </a:extLst>
        </xdr:cNvPr>
        <xdr:cNvGrpSpPr/>
      </xdr:nvGrpSpPr>
      <xdr:grpSpPr>
        <a:xfrm>
          <a:off x="0" y="0"/>
          <a:ext cx="1731810" cy="107815380"/>
          <a:chOff x="0" y="0"/>
          <a:chExt cx="1737737" cy="109516333"/>
        </a:xfrm>
      </xdr:grpSpPr>
      <xdr:grpSp>
        <xdr:nvGrpSpPr>
          <xdr:cNvPr id="3" name="Groupe 2">
            <a:extLst>
              <a:ext uri="{FF2B5EF4-FFF2-40B4-BE49-F238E27FC236}">
                <a16:creationId xmlns:a16="http://schemas.microsoft.com/office/drawing/2014/main" id="{A6DA4F97-D6C3-91A6-4311-05DD058CDF5E}"/>
              </a:ext>
            </a:extLst>
          </xdr:cNvPr>
          <xdr:cNvGrpSpPr/>
        </xdr:nvGrpSpPr>
        <xdr:grpSpPr>
          <a:xfrm>
            <a:off x="0" y="0"/>
            <a:ext cx="1737737" cy="109516333"/>
            <a:chOff x="0" y="0"/>
            <a:chExt cx="1686491" cy="106314442"/>
          </a:xfrm>
        </xdr:grpSpPr>
        <xdr:sp macro="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51CC8AD0-B475-3FF3-EE11-5C20417EB7A3}"/>
                </a:ext>
              </a:extLst>
            </xdr:cNvPr>
            <xdr:cNvSpPr>
              <a:spLocks/>
            </xdr:cNvSpPr>
          </xdr:nvSpPr>
          <xdr:spPr>
            <a:xfrm>
              <a:off x="0" y="0"/>
              <a:ext cx="1686491" cy="106314442"/>
            </a:xfrm>
            <a:prstGeom prst="rect">
              <a:avLst/>
            </a:prstGeom>
            <a:gradFill flip="none" rotWithShape="1">
              <a:gsLst>
                <a:gs pos="0">
                  <a:schemeClr val="tx1"/>
                </a:gs>
                <a:gs pos="0">
                  <a:schemeClr val="tx1"/>
                </a:gs>
                <a:gs pos="100000">
                  <a:srgbClr val="C00000"/>
                </a:gs>
              </a:gsLst>
              <a:lin ang="108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grpSp>
          <xdr:nvGrpSpPr>
            <xdr:cNvPr id="8" name="Groupe 7">
              <a:extLst>
                <a:ext uri="{FF2B5EF4-FFF2-40B4-BE49-F238E27FC236}">
                  <a16:creationId xmlns:a16="http://schemas.microsoft.com/office/drawing/2014/main" id="{CD9F746E-FDDE-CF2B-6AF9-14ED3B5455EA}"/>
                </a:ext>
              </a:extLst>
            </xdr:cNvPr>
            <xdr:cNvGrpSpPr/>
          </xdr:nvGrpSpPr>
          <xdr:grpSpPr>
            <a:xfrm>
              <a:off x="126487" y="1327719"/>
              <a:ext cx="1433517" cy="2340780"/>
              <a:chOff x="126487" y="1327719"/>
              <a:chExt cx="1433517" cy="2340780"/>
            </a:xfrm>
          </xdr:grpSpPr>
          <xdr:sp macro="" textlink="">
            <xdr:nvSpPr>
              <xdr:cNvPr id="9" name="Rectangle : coins arrondis 8">
                <a:hlinkClick xmlns:r="http://schemas.openxmlformats.org/officeDocument/2006/relationships" r:id="rId1"/>
                <a:extLst>
                  <a:ext uri="{FF2B5EF4-FFF2-40B4-BE49-F238E27FC236}">
                    <a16:creationId xmlns:a16="http://schemas.microsoft.com/office/drawing/2014/main" id="{BB3AB9F9-9C47-E0BF-7DA7-1D3CC5B4625F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26487" y="1327719"/>
                <a:ext cx="1433517" cy="425425"/>
              </a:xfrm>
              <a:prstGeom prst="roundRect">
                <a:avLst/>
              </a:prstGeom>
              <a:noFill/>
              <a:ln w="12700">
                <a:solidFill>
                  <a:srgbClr val="FF0000"/>
                </a:solidFill>
              </a:ln>
              <a:effectLst>
                <a:glow rad="63500">
                  <a:schemeClr val="accent2">
                    <a:satMod val="175000"/>
                    <a:alpha val="40000"/>
                  </a:schemeClr>
                </a:glow>
              </a:effectLst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marL="0" indent="0" algn="ctr"/>
                <a:r>
                  <a:rPr lang="fr-FR" sz="1600" b="1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rPr>
                  <a:t>Tâches</a:t>
                </a:r>
              </a:p>
            </xdr:txBody>
          </xdr:sp>
          <xdr:sp macro="" textlink="">
            <xdr:nvSpPr>
              <xdr:cNvPr id="10" name="Rectangle : coins arrondis 9">
                <a:hlinkClick xmlns:r="http://schemas.openxmlformats.org/officeDocument/2006/relationships" r:id="rId2"/>
                <a:extLst>
                  <a:ext uri="{FF2B5EF4-FFF2-40B4-BE49-F238E27FC236}">
                    <a16:creationId xmlns:a16="http://schemas.microsoft.com/office/drawing/2014/main" id="{6C3DA993-4307-71DA-4643-3E0D0353D31A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26487" y="1966171"/>
                <a:ext cx="1433517" cy="425425"/>
              </a:xfrm>
              <a:prstGeom prst="roundRect">
                <a:avLst/>
              </a:prstGeom>
              <a:noFill/>
              <a:ln w="12700">
                <a:solidFill>
                  <a:srgbClr val="FF0000"/>
                </a:solidFill>
              </a:ln>
              <a:effectLst>
                <a:glow rad="63500">
                  <a:schemeClr val="accent2">
                    <a:satMod val="175000"/>
                    <a:alpha val="40000"/>
                  </a:schemeClr>
                </a:glow>
              </a:effectLst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marL="0" indent="0" algn="ctr"/>
                <a:r>
                  <a:rPr lang="fr-FR" sz="1600" b="1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rPr>
                  <a:t>TDB Global</a:t>
                </a:r>
              </a:p>
            </xdr:txBody>
          </xdr:sp>
          <xdr:sp macro="" textlink="">
            <xdr:nvSpPr>
              <xdr:cNvPr id="11" name="Rectangle : coins arrondis 10">
                <a:hlinkClick xmlns:r="http://schemas.openxmlformats.org/officeDocument/2006/relationships" r:id="rId3"/>
                <a:extLst>
                  <a:ext uri="{FF2B5EF4-FFF2-40B4-BE49-F238E27FC236}">
                    <a16:creationId xmlns:a16="http://schemas.microsoft.com/office/drawing/2014/main" id="{8B82E2B9-0D39-99EF-EC1D-1DFC389E1135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26487" y="3243074"/>
                <a:ext cx="1433517" cy="425425"/>
              </a:xfrm>
              <a:prstGeom prst="roundRect">
                <a:avLst/>
              </a:prstGeom>
              <a:noFill/>
              <a:ln w="12700">
                <a:solidFill>
                  <a:srgbClr val="FF0000"/>
                </a:solidFill>
              </a:ln>
              <a:effectLst>
                <a:glow rad="63500">
                  <a:schemeClr val="accent2">
                    <a:satMod val="175000"/>
                    <a:alpha val="40000"/>
                  </a:schemeClr>
                </a:glow>
              </a:effectLst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marL="0" indent="0" algn="ctr"/>
                <a:r>
                  <a:rPr lang="fr-FR" sz="1600" b="1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rPr>
                  <a:t>Listes</a:t>
                </a:r>
              </a:p>
            </xdr:txBody>
          </xdr:sp>
          <xdr:sp macro="" textlink="">
            <xdr:nvSpPr>
              <xdr:cNvPr id="12" name="Rectangle : coins arrondis 11">
                <a:hlinkClick xmlns:r="http://schemas.openxmlformats.org/officeDocument/2006/relationships" r:id="rId4"/>
                <a:extLst>
                  <a:ext uri="{FF2B5EF4-FFF2-40B4-BE49-F238E27FC236}">
                    <a16:creationId xmlns:a16="http://schemas.microsoft.com/office/drawing/2014/main" id="{C59F8A33-D418-EC68-2C92-917E45B5E671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126487" y="2604622"/>
                <a:ext cx="1433517" cy="425425"/>
              </a:xfrm>
              <a:prstGeom prst="roundRect">
                <a:avLst/>
              </a:prstGeom>
              <a:noFill/>
              <a:ln w="12700">
                <a:solidFill>
                  <a:srgbClr val="FF0000"/>
                </a:solidFill>
              </a:ln>
              <a:effectLst>
                <a:glow rad="63500">
                  <a:schemeClr val="accent2">
                    <a:satMod val="175000"/>
                    <a:alpha val="40000"/>
                  </a:schemeClr>
                </a:glow>
              </a:effectLst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marL="0" indent="0" algn="ctr"/>
                <a:r>
                  <a:rPr lang="fr-FR" sz="1600" b="1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rPr>
                  <a:t>TDB Personne</a:t>
                </a:r>
              </a:p>
            </xdr:txBody>
          </xdr:sp>
        </xdr:grpSp>
      </xdr:grpSp>
      <xdr:pic>
        <xdr:nvPicPr>
          <xdr:cNvPr id="4" name="Image 3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F600A9EC-2DAF-4FBD-F205-71B26B3F30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BEBA8EAE-BF5A-486C-A8C5-ECC9F3942E4B}">
                <a14:imgProps xmlns:a14="http://schemas.microsoft.com/office/drawing/2010/main">
                  <a14:imgLayer r:embed="rId7">
                    <a14:imgEffect>
                      <a14:backgroundRemoval t="7006" b="91083" l="7643" r="91720">
                        <a14:foregroundMark x1="11500" y1="67375" x2="27000" y2="82750"/>
                        <a14:foregroundMark x1="27000" y1="82750" x2="50625" y2="90000"/>
                        <a14:foregroundMark x1="50625" y1="90000" x2="63000" y2="90000"/>
                        <a14:foregroundMark x1="63000" y1="90000" x2="71250" y2="87625"/>
                        <a14:foregroundMark x1="71250" y1="87625" x2="74250" y2="85625"/>
                        <a14:foregroundMark x1="75375" y1="84250" x2="87125" y2="72000"/>
                        <a14:foregroundMark x1="87125" y1="72000" x2="91000" y2="55500"/>
                        <a14:foregroundMark x1="50625" y1="90750" x2="26625" y2="84000"/>
                        <a14:foregroundMark x1="26625" y1="84000" x2="21250" y2="80750"/>
                        <a14:foregroundMark x1="21250" y1="80750" x2="16875" y2="74625"/>
                        <a14:foregroundMark x1="32250" y1="88375" x2="47000" y2="91250"/>
                        <a14:foregroundMark x1="11750" y1="65125" x2="8250" y2="51125"/>
                        <a14:foregroundMark x1="8250" y1="51125" x2="14000" y2="30625"/>
                        <a14:foregroundMark x1="14000" y1="30625" x2="16500" y2="26125"/>
                        <a14:foregroundMark x1="45125" y1="7375" x2="55250" y2="8000"/>
                        <a14:foregroundMark x1="91083" y1="43949" x2="91720" y2="52866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" y="0"/>
            <a:ext cx="423331" cy="423331"/>
          </a:xfrm>
          <a:prstGeom prst="rect">
            <a:avLst/>
          </a:prstGeom>
        </xdr:spPr>
      </xdr:pic>
      <xdr:pic>
        <xdr:nvPicPr>
          <xdr:cNvPr id="5" name="Graphique 4" descr="Presse-papiers partiellement vérifié contour">
            <a:extLst>
              <a:ext uri="{FF2B5EF4-FFF2-40B4-BE49-F238E27FC236}">
                <a16:creationId xmlns:a16="http://schemas.microsoft.com/office/drawing/2014/main" id="{EF187F13-013E-F041-9354-6569843092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96DAC541-7B7A-43D3-8B79-37D633B846F1}">
                <asvg:svgBlip xmlns:asvg="http://schemas.microsoft.com/office/drawing/2016/SVG/main" r:embed="rId9"/>
              </a:ext>
            </a:extLst>
          </a:blip>
          <a:stretch>
            <a:fillRect/>
          </a:stretch>
        </xdr:blipFill>
        <xdr:spPr>
          <a:xfrm>
            <a:off x="411668" y="160865"/>
            <a:ext cx="914400" cy="914400"/>
          </a:xfrm>
          <a:prstGeom prst="rect">
            <a:avLst/>
          </a:prstGeom>
        </xdr:spPr>
      </xdr:pic>
      <xdr:pic>
        <xdr:nvPicPr>
          <xdr:cNvPr id="6" name="Graphique 5" descr="Notes Post-it contour">
            <a:extLst>
              <a:ext uri="{FF2B5EF4-FFF2-40B4-BE49-F238E27FC236}">
                <a16:creationId xmlns:a16="http://schemas.microsoft.com/office/drawing/2014/main" id="{9DA1DCD7-4EEB-4862-F6C1-32947CD9EB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96DAC541-7B7A-43D3-8B79-37D633B846F1}">
                <asvg:svgBlip xmlns:asvg="http://schemas.microsoft.com/office/drawing/2016/SVG/main" r:embed="rId11"/>
              </a:ext>
            </a:extLst>
          </a:blip>
          <a:stretch>
            <a:fillRect/>
          </a:stretch>
        </xdr:blipFill>
        <xdr:spPr>
          <a:xfrm>
            <a:off x="411668" y="4095466"/>
            <a:ext cx="914400" cy="914400"/>
          </a:xfrm>
          <a:prstGeom prst="rect">
            <a:avLst/>
          </a:prstGeom>
        </xdr:spPr>
      </xdr:pic>
    </xdr:grpSp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AXE" xr10:uid="{4B5CD400-645C-40E3-ACF1-B75A39E3BB54}" sourceName="PROGRAMME">
  <extLst>
    <x:ext xmlns:x15="http://schemas.microsoft.com/office/spreadsheetml/2010/11/main" uri="{2F2917AC-EB37-4324-AD4E-5DD8C200BD13}">
      <x15:tableSlicerCache tableId="3" column="3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ANNÉE" xr10:uid="{D9ADAFE5-D821-4BE5-863E-4C39045B1ABA}" sourceName="ANNÉE">
  <extLst>
    <x:ext xmlns:x15="http://schemas.microsoft.com/office/spreadsheetml/2010/11/main" uri="{2F2917AC-EB37-4324-AD4E-5DD8C200BD13}">
      <x15:tableSlicerCache tableId="3" column="14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MOIS" xr10:uid="{04FE3E70-E6E5-43DA-9F6A-561C2CC14A18}" sourceName="MOIS">
  <extLst>
    <x:ext xmlns:x15="http://schemas.microsoft.com/office/spreadsheetml/2010/11/main" uri="{2F2917AC-EB37-4324-AD4E-5DD8C200BD13}">
      <x15:tableSlicerCache tableId="3" column="15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PROJET" xr10:uid="{FB0EA6CF-F2A9-4E56-88FD-FC164A6DF774}" sourceName="PROJET">
  <extLst>
    <x:ext xmlns:x15="http://schemas.microsoft.com/office/spreadsheetml/2010/11/main" uri="{2F2917AC-EB37-4324-AD4E-5DD8C200BD13}">
      <x15:tableSlicerCache tableId="3" column="21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TYPE_TÂCHE" xr10:uid="{60C354BC-4000-4011-B346-D1BE122ED7B1}" sourceName="TYPE TÂCHE">
  <extLst>
    <x:ext xmlns:x15="http://schemas.microsoft.com/office/spreadsheetml/2010/11/main" uri="{2F2917AC-EB37-4324-AD4E-5DD8C200BD13}">
      <x15:tableSlicerCache tableId="3" column="1"/>
    </x:ex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XE" xr10:uid="{3FB025A4-CB21-4988-8246-80FD1ADF5086}" cache="Segment_AXE" caption="PROGRAMME" rowHeight="180000"/>
  <slicer name="ANNÉE" xr10:uid="{3ED66F92-4FF8-4E41-BDF4-06176C507072}" cache="Segment_ANNÉE" caption="ANNÉE" columnCount="2" rowHeight="216000"/>
  <slicer name="MOIS" xr10:uid="{F344B501-5C6A-4820-8075-BE11AA2C38D5}" cache="Segment_MOIS" caption="MOIS" columnCount="12" rowHeight="216000"/>
  <slicer name="PROJET" xr10:uid="{01C5540C-CC3A-4AE9-8C05-2D390BDBBE48}" cache="Segment_PROJET" caption="PROJET" rowHeight="180000"/>
  <slicer name="TYPE TÂCHE" xr10:uid="{A13A6730-7F7C-4EAD-8202-EA855751318C}" cache="Segment_TYPE_TÂCHE" caption="TYPE TÂCHE" rowHeight="2730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515150A-C652-4B2F-8E05-60AFD1E6650C}" name="tbl_ToDoList" displayName="tbl_ToDoList" ref="D6:W19" totalsRowShown="0" headerRowDxfId="54" dataDxfId="52" headerRowBorderDxfId="53">
  <autoFilter ref="D6:W19" xr:uid="{5515150A-C652-4B2F-8E05-60AFD1E6650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2" xr3:uid="{E152D264-8C26-4B12-8D2D-5A0A1CAE5778}" name="TÂCHE" dataDxfId="51"/>
    <tableColumn id="3" xr3:uid="{DE1190F3-F138-4DF2-9290-3958E1100338}" name="PROGRAMME" dataDxfId="50"/>
    <tableColumn id="21" xr3:uid="{718BFCE3-8E10-4B3B-A41C-171B8E5A3B53}" name="PROJET" dataDxfId="49"/>
    <tableColumn id="1" xr3:uid="{C781BEC5-A560-4083-B008-647F47DAC2E5}" name="TYPE TÂCHE" dataDxfId="48"/>
    <tableColumn id="4" xr3:uid="{01A5E4DF-2DA1-4DDB-99F3-BF05699CE4A6}" name="PERSONNE" dataDxfId="47"/>
    <tableColumn id="6" xr3:uid="{1A558183-4878-44C0-AFC7-332FEB343E05}" name="DÉMARRAGE" dataDxfId="46"/>
    <tableColumn id="7" xr3:uid="{2D4B1468-71D5-4C49-B985-72D1691464DD}" name="DEADLINE" dataDxfId="45"/>
    <tableColumn id="8" xr3:uid="{E33D34F3-CCCF-496A-A350-46FA62B42021}" name="PROGRESSION" dataDxfId="44" dataCellStyle="Pourcentage"/>
    <tableColumn id="9" xr3:uid="{2BD06BDC-E4BC-431C-A02F-27C57F4CC0A9}" name="STATUT TÂCHE" dataDxfId="0">
      <calculatedColumnFormula>IF(OR(tbl_ToDoList[[#This Row],[PROGRESSION]]="",tbl_ToDoList[[#This Row],[DÉMARRAGE]]="",tbl_ToDoList[[#This Row],[DEADLINE]]=""),"",IF(tbl_ToDoList[[#This Row],[PROGRESSION]]=0,'Calculs TDB GLOBAL'!$D$4,IF(AND(tbl_ToDoList[[#This Row],[PROGRESSION]]&gt;0,tbl_ToDoList[[#This Row],[PROGRESSION]]&lt;1,tbl_ToDoList[[#This Row],[DEADLINE]]&gt;TODAY()),'Calculs TDB GLOBAL'!$D$5,IF(AND(tbl_ToDoList[[#This Row],[PROGRESSION]]&gt;0,tbl_ToDoList[[#This Row],[PROGRESSION]]&lt;1,tbl_ToDoList[[#This Row],[DEADLINE]]&lt;=TODAY()),'Calculs TDB GLOBAL'!$D$6,'Calculs TDB GLOBAL'!$D$7))))</calculatedColumnFormula>
    </tableColumn>
    <tableColumn id="14" xr3:uid="{52028819-1167-4546-9A1C-EA830EF7318A}" name="ANNÉE" dataDxfId="43">
      <calculatedColumnFormula>YEAR(tbl_ToDoList[[#This Row],[DEADLINE]])</calculatedColumnFormula>
    </tableColumn>
    <tableColumn id="15" xr3:uid="{2BE37D3A-BE9A-4808-B90D-9BF964687DFA}" name="MOIS" dataDxfId="42">
      <calculatedColumnFormula>INDEX(tbl_TableCorrespo_Mois[Mois texte],MATCH(MONTH(tbl_ToDoList[[#This Row],[DEADLINE]]),tbl_TableCorrespo_Mois[Num Mois],0))</calculatedColumnFormula>
    </tableColumn>
    <tableColumn id="20" xr3:uid="{B3F5CC0E-6759-4EDE-8357-24C56AFB347A}" name="Durée tâche" dataDxfId="41">
      <calculatedColumnFormula>DATEDIF(tbl_ToDoList[[#This Row],[DÉMARRAGE]],tbl_ToDoList[[#This Row],[DEADLINE]],"d")</calculatedColumnFormula>
    </tableColumn>
    <tableColumn id="10" xr3:uid="{9CDA688F-42C8-42BE-876C-F93E3E14C3BB}" name="Col NB Tâches Retard" dataDxfId="40">
      <calculatedColumnFormula>IF(tbl_ToDoList[[#This Row],[STATUT TÂCHE]]='Calculs TDB GLOBAL'!$D$6,1,0)</calculatedColumnFormula>
    </tableColumn>
    <tableColumn id="11" xr3:uid="{ECDBEF1A-90F4-4ECF-9EAE-F9E826F1CBAE}" name="Col NB Tâches EnCours" dataDxfId="39">
      <calculatedColumnFormula>IF(tbl_ToDoList[[#This Row],[STATUT TÂCHE]]='Calculs TDB GLOBAL'!$D$5,1,0)</calculatedColumnFormula>
    </tableColumn>
    <tableColumn id="12" xr3:uid="{BC8712B8-27B1-44F2-88AF-6E4DB0E50E28}" name="Col NB Tâches NonDem" dataDxfId="38">
      <calculatedColumnFormula>IF(tbl_ToDoList[[#This Row],[STATUT TÂCHE]]='Calculs TDB GLOBAL'!$D$4,1,0)</calculatedColumnFormula>
    </tableColumn>
    <tableColumn id="13" xr3:uid="{667F92F6-4F29-4C24-9662-48B0828F7D83}" name="Col NB Tâches Terminées" dataDxfId="37">
      <calculatedColumnFormula>IF(tbl_ToDoList[[#This Row],[STATUT TÂCHE]]='Calculs TDB GLOBAL'!$D$7,1,0)</calculatedColumnFormula>
    </tableColumn>
    <tableColumn id="16" xr3:uid="{F331C4F7-4541-4A5D-9604-BFAA7BFEBE4B}" name="Moyenne % Retard" dataDxfId="36" dataCellStyle="Pourcentage">
      <calculatedColumnFormula>IF(tbl_ToDoList[[#This Row],[STATUT TÂCHE]]='Calculs TDB GLOBAL'!$D$6,tbl_ToDoList[[#This Row],[PROGRESSION]],"")</calculatedColumnFormula>
    </tableColumn>
    <tableColumn id="17" xr3:uid="{43D511A2-0FD6-40DB-BA13-29491C4DBE29}" name="Moyenne % EnCours" dataDxfId="35" dataCellStyle="Pourcentage">
      <calculatedColumnFormula>IF(tbl_ToDoList[[#This Row],[STATUT TÂCHE]]='Calculs TDB GLOBAL'!$D$5,tbl_ToDoList[[#This Row],[PROGRESSION]],"")</calculatedColumnFormula>
    </tableColumn>
    <tableColumn id="18" xr3:uid="{AD5F5157-B777-4A03-99BC-2C30EA5162EA}" name="Moyenne % NomDem" dataDxfId="34" dataCellStyle="Pourcentage">
      <calculatedColumnFormula>IF(tbl_ToDoList[[#This Row],[STATUT TÂCHE]]='Calculs TDB GLOBAL'!$D$4,tbl_ToDoList[[#This Row],[PROGRESSION]],"")</calculatedColumnFormula>
    </tableColumn>
    <tableColumn id="19" xr3:uid="{E25FB67B-8006-457E-9FEC-96909B9D73DA}" name="Moyenne % Terminées" dataDxfId="33" dataCellStyle="Pourcentage">
      <calculatedColumnFormula>IF(tbl_ToDoList[[#This Row],[STATUT TÂCHE]]='Calculs TDB GLOBAL'!$D$7,tbl_ToDoList[[#This Row],[PROGRESSION]],"")</calculatedColumnFormula>
    </tableColumn>
  </tableColumns>
  <tableStyleInfo name="Style de tableau 1" showFirstColumn="0" showLastColumn="0" showRowStripes="1" showColumn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C64544B-979E-492B-BFC2-576518EA47D5}" name="tbl_Listes_PERSONNES" displayName="tbl_Listes_PERSONNES" ref="D3:D9" totalsRowShown="0" headerRowDxfId="32" dataDxfId="31">
  <autoFilter ref="D3:D9" xr:uid="{7C64544B-979E-492B-BFC2-576518EA47D5}">
    <filterColumn colId="0" hiddenButton="1"/>
  </autoFilter>
  <tableColumns count="1">
    <tableColumn id="1" xr3:uid="{60B91163-F0FC-4A07-A537-0381722C7884}" name="PERSONNES" dataDxfId="30"/>
  </tableColumns>
  <tableStyleInfo name="Style de tableau 1" showFirstColumn="0" showLastColumn="0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DB155FC-714F-4564-85DA-88EBEAD11A23}" name="tbl_Listes_AXES" displayName="tbl_Listes_AXES" ref="F3:F8" totalsRowShown="0" headerRowDxfId="29" dataDxfId="28">
  <autoFilter ref="F3:F8" xr:uid="{2DB155FC-714F-4564-85DA-88EBEAD11A23}">
    <filterColumn colId="0" hiddenButton="1"/>
  </autoFilter>
  <tableColumns count="1">
    <tableColumn id="1" xr3:uid="{6125C715-E9FD-4180-842A-C2CEA1DF397B}" name="PROGRAMMES" dataDxfId="27"/>
  </tableColumns>
  <tableStyleInfo name="Style de tableau 1" showFirstColumn="0" showLastColumn="0" showRowStripes="1" showColumnStripes="1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F00B55A-0A29-456D-B4CE-995B37F1A4CE}" name="tbl_Listes_LIGNES" displayName="tbl_Listes_LIGNES" ref="J3:J8" totalsRowShown="0" headerRowDxfId="26" dataDxfId="25">
  <autoFilter ref="J3:J8" xr:uid="{DF00B55A-0A29-456D-B4CE-995B37F1A4CE}">
    <filterColumn colId="0" hiddenButton="1"/>
  </autoFilter>
  <tableColumns count="1">
    <tableColumn id="1" xr3:uid="{4F2915EB-5E90-4E72-B5DC-EDAE1B5E37F0}" name="TYPE TÂCHE" dataDxfId="24"/>
  </tableColumns>
  <tableStyleInfo name="Style de tableau 1" showFirstColumn="0" showLastColumn="0" showRowStripes="1" showColumnStripes="1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9F2BCBD-4C49-4954-AD0D-357F07053D19}" name="tbl_Listes_PROJETS" displayName="tbl_Listes_PROJETS" ref="H3:H6" totalsRowShown="0" headerRowDxfId="23" dataDxfId="22">
  <autoFilter ref="H3:H6" xr:uid="{E9F2BCBD-4C49-4954-AD0D-357F07053D19}">
    <filterColumn colId="0" hiddenButton="1"/>
  </autoFilter>
  <tableColumns count="1">
    <tableColumn id="1" xr3:uid="{5C8B9BC8-6EF6-4D87-8208-F40448FD07CC}" name="PROJETS" dataDxfId="21"/>
  </tableColumns>
  <tableStyleInfo name="Style de tableau 1" showFirstColumn="0" showLastColumn="0" showRowStripes="1" showColumnStripes="1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FAEE7A-F814-437B-875E-E2C32172D1FF}" name="tbl_TableCorrespo_Mois" displayName="tbl_TableCorrespo_Mois" ref="L3:M15" totalsRowShown="0" headerRowDxfId="20" dataDxfId="19">
  <autoFilter ref="L3:M15" xr:uid="{6BFAEE7A-F814-437B-875E-E2C32172D1FF}">
    <filterColumn colId="0" hiddenButton="1"/>
    <filterColumn colId="1" hiddenButton="1"/>
  </autoFilter>
  <tableColumns count="2">
    <tableColumn id="1" xr3:uid="{88B8F23B-5DCD-4465-BCF0-73538A657104}" name="Num Mois" dataDxfId="18"/>
    <tableColumn id="2" xr3:uid="{A46DDF17-3D36-4883-94F3-81C6E78FE4C2}" name="Mois texte" dataDxfId="17"/>
  </tableColumns>
  <tableStyleInfo name="TableStyleLight8" showFirstColumn="0" showLastColumn="0" showRowStripes="1" showColumnStripes="1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3657A-DFC7-4318-83C1-CA0766EA0D36}">
  <sheetPr codeName="Feuil4">
    <tabColor theme="0" tint="-0.499984740745262"/>
  </sheetPr>
  <dimension ref="C1:AO554"/>
  <sheetViews>
    <sheetView showGridLines="0" showRowColHeader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baseColWidth="10" defaultColWidth="11.5546875" defaultRowHeight="14.4" x14ac:dyDescent="0.3"/>
  <cols>
    <col min="1" max="1" width="11.5546875" style="39"/>
    <col min="2" max="2" width="13.6640625" style="39" customWidth="1"/>
    <col min="3" max="3" width="6.109375" style="39" customWidth="1"/>
    <col min="4" max="4" width="37.33203125" style="39" customWidth="1"/>
    <col min="5" max="5" width="16.5546875" style="39" customWidth="1"/>
    <col min="6" max="6" width="13.88671875" style="39" customWidth="1"/>
    <col min="7" max="7" width="18.6640625" style="39" customWidth="1"/>
    <col min="8" max="8" width="16.6640625" style="39" customWidth="1"/>
    <col min="9" max="9" width="17.109375" style="39" customWidth="1"/>
    <col min="10" max="10" width="16.44140625" style="39" customWidth="1"/>
    <col min="11" max="11" width="17.6640625" style="39" customWidth="1"/>
    <col min="12" max="12" width="19.109375" style="39" customWidth="1"/>
    <col min="13" max="13" width="18.44140625" style="39" hidden="1" customWidth="1"/>
    <col min="14" max="14" width="10.6640625" style="39" hidden="1" customWidth="1"/>
    <col min="15" max="15" width="13.88671875" style="39" hidden="1" customWidth="1"/>
    <col min="16" max="16" width="24.44140625" style="39" hidden="1" customWidth="1"/>
    <col min="17" max="17" width="25.88671875" style="39" hidden="1" customWidth="1"/>
    <col min="18" max="18" width="26.33203125" style="39" hidden="1" customWidth="1"/>
    <col min="19" max="19" width="28.33203125" style="39" hidden="1" customWidth="1"/>
    <col min="20" max="20" width="28.6640625" style="39" hidden="1" customWidth="1"/>
    <col min="21" max="21" width="22.6640625" style="39" hidden="1" customWidth="1"/>
    <col min="22" max="22" width="23.88671875" style="39" hidden="1" customWidth="1"/>
    <col min="23" max="23" width="25" style="39" hidden="1" customWidth="1"/>
    <col min="24" max="24" width="25.44140625" style="39" customWidth="1"/>
    <col min="25" max="16384" width="11.5546875" style="39"/>
  </cols>
  <sheetData>
    <row r="1" spans="3:41" ht="19.2" customHeight="1" x14ac:dyDescent="0.3"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</row>
    <row r="2" spans="3:41" ht="42.6" customHeight="1" x14ac:dyDescent="0.3">
      <c r="C2" s="46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</row>
    <row r="3" spans="3:41" ht="19.2" customHeight="1" x14ac:dyDescent="0.3"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7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</row>
    <row r="4" spans="3:41" ht="19.2" customHeight="1" x14ac:dyDescent="0.3"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</row>
    <row r="5" spans="3:41" ht="19.2" customHeight="1" x14ac:dyDescent="0.3">
      <c r="C5" s="45"/>
      <c r="D5" s="45"/>
      <c r="E5" s="45"/>
      <c r="F5" s="45"/>
      <c r="G5" s="45"/>
      <c r="H5" s="45"/>
      <c r="I5" s="47"/>
      <c r="J5" s="45"/>
      <c r="K5" s="45"/>
      <c r="L5" s="48"/>
      <c r="M5" s="48"/>
      <c r="N5" s="48"/>
      <c r="O5" s="48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</row>
    <row r="6" spans="3:41" ht="27.75" customHeight="1" thickBot="1" x14ac:dyDescent="0.4">
      <c r="C6" s="45"/>
      <c r="D6" s="66" t="s">
        <v>22</v>
      </c>
      <c r="E6" s="66" t="s">
        <v>82</v>
      </c>
      <c r="F6" s="66" t="s">
        <v>56</v>
      </c>
      <c r="G6" s="66" t="s">
        <v>83</v>
      </c>
      <c r="H6" s="66" t="s">
        <v>15</v>
      </c>
      <c r="I6" s="66" t="s">
        <v>18</v>
      </c>
      <c r="J6" s="66" t="s">
        <v>16</v>
      </c>
      <c r="K6" s="66" t="s">
        <v>17</v>
      </c>
      <c r="L6" s="66" t="s">
        <v>23</v>
      </c>
      <c r="M6" s="63" t="s">
        <v>30</v>
      </c>
      <c r="N6" s="63" t="s">
        <v>31</v>
      </c>
      <c r="O6" s="63" t="s">
        <v>54</v>
      </c>
      <c r="P6" s="63" t="s">
        <v>25</v>
      </c>
      <c r="Q6" s="63" t="s">
        <v>26</v>
      </c>
      <c r="R6" s="63" t="s">
        <v>27</v>
      </c>
      <c r="S6" s="63" t="s">
        <v>28</v>
      </c>
      <c r="T6" s="63" t="s">
        <v>48</v>
      </c>
      <c r="U6" s="63" t="s">
        <v>49</v>
      </c>
      <c r="V6" s="63" t="s">
        <v>50</v>
      </c>
      <c r="W6" s="63" t="s">
        <v>51</v>
      </c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</row>
    <row r="7" spans="3:41" ht="19.2" customHeight="1" thickTop="1" x14ac:dyDescent="0.3">
      <c r="C7" s="45"/>
      <c r="D7" s="67" t="s">
        <v>35</v>
      </c>
      <c r="E7" s="68" t="s">
        <v>77</v>
      </c>
      <c r="F7" s="68" t="s">
        <v>84</v>
      </c>
      <c r="G7" s="68" t="s">
        <v>87</v>
      </c>
      <c r="H7" s="68" t="s">
        <v>10</v>
      </c>
      <c r="I7" s="69">
        <v>45292</v>
      </c>
      <c r="J7" s="69">
        <v>45316</v>
      </c>
      <c r="K7" s="40">
        <v>0.9</v>
      </c>
      <c r="L7" s="73" t="str">
        <f ca="1">IF(OR(tbl_ToDoList[[#This Row],[PROGRESSION]]="",tbl_ToDoList[[#This Row],[DÉMARRAGE]]="",tbl_ToDoList[[#This Row],[DEADLINE]]=""),"",IF(tbl_ToDoList[[#This Row],[PROGRESSION]]=0,'Calculs TDB GLOBAL'!$D$4,IF(AND(tbl_ToDoList[[#This Row],[PROGRESSION]]&gt;0,tbl_ToDoList[[#This Row],[PROGRESSION]]&lt;1,tbl_ToDoList[[#This Row],[DEADLINE]]&gt;TODAY()),'Calculs TDB GLOBAL'!$D$5,IF(AND(tbl_ToDoList[[#This Row],[PROGRESSION]]&gt;0,tbl_ToDoList[[#This Row],[PROGRESSION]]&lt;1,tbl_ToDoList[[#This Row],[DEADLINE]]&lt;=TODAY()),'Calculs TDB GLOBAL'!$D$6,'Calculs TDB GLOBAL'!$D$7))))</f>
        <v>En retard</v>
      </c>
      <c r="M7" s="64">
        <f>YEAR(tbl_ToDoList[[#This Row],[DEADLINE]])</f>
        <v>2024</v>
      </c>
      <c r="N7" s="64" t="str">
        <f>INDEX(tbl_TableCorrespo_Mois[Mois texte],MATCH(MONTH(tbl_ToDoList[[#This Row],[DEADLINE]]),tbl_TableCorrespo_Mois[Num Mois],0))</f>
        <v>JANVIER</v>
      </c>
      <c r="O7" s="64">
        <f>DATEDIF(tbl_ToDoList[[#This Row],[DÉMARRAGE]],tbl_ToDoList[[#This Row],[DEADLINE]],"d")</f>
        <v>24</v>
      </c>
      <c r="P7" s="64">
        <f ca="1">IF(tbl_ToDoList[[#This Row],[STATUT TÂCHE]]='Calculs TDB GLOBAL'!$D$6,1,0)</f>
        <v>1</v>
      </c>
      <c r="Q7" s="64">
        <f ca="1">IF(tbl_ToDoList[[#This Row],[STATUT TÂCHE]]='Calculs TDB GLOBAL'!$D$5,1,0)</f>
        <v>0</v>
      </c>
      <c r="R7" s="64">
        <f ca="1">IF(tbl_ToDoList[[#This Row],[STATUT TÂCHE]]='Calculs TDB GLOBAL'!$D$4,1,0)</f>
        <v>0</v>
      </c>
      <c r="S7" s="64">
        <f ca="1">IF(tbl_ToDoList[[#This Row],[STATUT TÂCHE]]='Calculs TDB GLOBAL'!$D$7,1,0)</f>
        <v>0</v>
      </c>
      <c r="T7" s="65">
        <f ca="1">IF(tbl_ToDoList[[#This Row],[STATUT TÂCHE]]='Calculs TDB GLOBAL'!$D$6,tbl_ToDoList[[#This Row],[PROGRESSION]],"")</f>
        <v>0.9</v>
      </c>
      <c r="U7" s="65" t="str">
        <f ca="1">IF(tbl_ToDoList[[#This Row],[STATUT TÂCHE]]='Calculs TDB GLOBAL'!$D$5,tbl_ToDoList[[#This Row],[PROGRESSION]],"")</f>
        <v/>
      </c>
      <c r="V7" s="65" t="str">
        <f ca="1">IF(tbl_ToDoList[[#This Row],[STATUT TÂCHE]]='Calculs TDB GLOBAL'!$D$4,tbl_ToDoList[[#This Row],[PROGRESSION]],"")</f>
        <v/>
      </c>
      <c r="W7" s="65" t="str">
        <f ca="1">IF(tbl_ToDoList[[#This Row],[STATUT TÂCHE]]='Calculs TDB GLOBAL'!$D$7,tbl_ToDoList[[#This Row],[PROGRESSION]],"")</f>
        <v/>
      </c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</row>
    <row r="8" spans="3:41" ht="19.2" customHeight="1" x14ac:dyDescent="0.3">
      <c r="C8" s="45"/>
      <c r="D8" s="67" t="s">
        <v>36</v>
      </c>
      <c r="E8" s="68" t="s">
        <v>78</v>
      </c>
      <c r="F8" s="68" t="s">
        <v>85</v>
      </c>
      <c r="G8" s="68" t="s">
        <v>88</v>
      </c>
      <c r="H8" s="68" t="s">
        <v>11</v>
      </c>
      <c r="I8" s="69">
        <v>45323</v>
      </c>
      <c r="J8" s="69">
        <v>45324</v>
      </c>
      <c r="K8" s="40">
        <v>0.75</v>
      </c>
      <c r="L8" s="73" t="str">
        <f ca="1">IF(OR(tbl_ToDoList[[#This Row],[PROGRESSION]]="",tbl_ToDoList[[#This Row],[DÉMARRAGE]]="",tbl_ToDoList[[#This Row],[DEADLINE]]=""),"",IF(tbl_ToDoList[[#This Row],[PROGRESSION]]=0,'Calculs TDB GLOBAL'!$D$4,IF(AND(tbl_ToDoList[[#This Row],[PROGRESSION]]&gt;0,tbl_ToDoList[[#This Row],[PROGRESSION]]&lt;1,tbl_ToDoList[[#This Row],[DEADLINE]]&gt;TODAY()),'Calculs TDB GLOBAL'!$D$5,IF(AND(tbl_ToDoList[[#This Row],[PROGRESSION]]&gt;0,tbl_ToDoList[[#This Row],[PROGRESSION]]&lt;1,tbl_ToDoList[[#This Row],[DEADLINE]]&lt;=TODAY()),'Calculs TDB GLOBAL'!$D$6,'Calculs TDB GLOBAL'!$D$7))))</f>
        <v>En retard</v>
      </c>
      <c r="M8" s="64">
        <f>YEAR(tbl_ToDoList[[#This Row],[DEADLINE]])</f>
        <v>2024</v>
      </c>
      <c r="N8" s="64" t="str">
        <f>INDEX(tbl_TableCorrespo_Mois[Mois texte],MATCH(MONTH(tbl_ToDoList[[#This Row],[DEADLINE]]),tbl_TableCorrespo_Mois[Num Mois],0))</f>
        <v>FÉVRIER</v>
      </c>
      <c r="O8" s="64">
        <f>DATEDIF(tbl_ToDoList[[#This Row],[DÉMARRAGE]],tbl_ToDoList[[#This Row],[DEADLINE]],"d")</f>
        <v>1</v>
      </c>
      <c r="P8" s="64">
        <f ca="1">IF(tbl_ToDoList[[#This Row],[STATUT TÂCHE]]='Calculs TDB GLOBAL'!$D$6,1,0)</f>
        <v>1</v>
      </c>
      <c r="Q8" s="64">
        <f ca="1">IF(tbl_ToDoList[[#This Row],[STATUT TÂCHE]]='Calculs TDB GLOBAL'!$D$5,1,0)</f>
        <v>0</v>
      </c>
      <c r="R8" s="64">
        <f ca="1">IF(tbl_ToDoList[[#This Row],[STATUT TÂCHE]]='Calculs TDB GLOBAL'!$D$4,1,0)</f>
        <v>0</v>
      </c>
      <c r="S8" s="64">
        <f ca="1">IF(tbl_ToDoList[[#This Row],[STATUT TÂCHE]]='Calculs TDB GLOBAL'!$D$7,1,0)</f>
        <v>0</v>
      </c>
      <c r="T8" s="65">
        <f ca="1">IF(tbl_ToDoList[[#This Row],[STATUT TÂCHE]]='Calculs TDB GLOBAL'!$D$6,tbl_ToDoList[[#This Row],[PROGRESSION]],"")</f>
        <v>0.75</v>
      </c>
      <c r="U8" s="65" t="str">
        <f ca="1">IF(tbl_ToDoList[[#This Row],[STATUT TÂCHE]]='Calculs TDB GLOBAL'!$D$5,tbl_ToDoList[[#This Row],[PROGRESSION]],"")</f>
        <v/>
      </c>
      <c r="V8" s="65" t="str">
        <f ca="1">IF(tbl_ToDoList[[#This Row],[STATUT TÂCHE]]='Calculs TDB GLOBAL'!$D$4,tbl_ToDoList[[#This Row],[PROGRESSION]],"")</f>
        <v/>
      </c>
      <c r="W8" s="65" t="str">
        <f ca="1">IF(tbl_ToDoList[[#This Row],[STATUT TÂCHE]]='Calculs TDB GLOBAL'!$D$7,tbl_ToDoList[[#This Row],[PROGRESSION]],"")</f>
        <v/>
      </c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</row>
    <row r="9" spans="3:41" ht="19.2" customHeight="1" x14ac:dyDescent="0.3">
      <c r="C9" s="45"/>
      <c r="D9" s="67" t="s">
        <v>37</v>
      </c>
      <c r="E9" s="68" t="s">
        <v>79</v>
      </c>
      <c r="F9" s="68" t="s">
        <v>86</v>
      </c>
      <c r="G9" s="68" t="s">
        <v>89</v>
      </c>
      <c r="H9" s="68" t="s">
        <v>75</v>
      </c>
      <c r="I9" s="69">
        <v>45352</v>
      </c>
      <c r="J9" s="69">
        <v>45376</v>
      </c>
      <c r="K9" s="40">
        <v>1</v>
      </c>
      <c r="L9" s="73" t="str">
        <f ca="1">IF(OR(tbl_ToDoList[[#This Row],[PROGRESSION]]="",tbl_ToDoList[[#This Row],[DÉMARRAGE]]="",tbl_ToDoList[[#This Row],[DEADLINE]]=""),"",IF(tbl_ToDoList[[#This Row],[PROGRESSION]]=0,'Calculs TDB GLOBAL'!$D$4,IF(AND(tbl_ToDoList[[#This Row],[PROGRESSION]]&gt;0,tbl_ToDoList[[#This Row],[PROGRESSION]]&lt;1,tbl_ToDoList[[#This Row],[DEADLINE]]&gt;TODAY()),'Calculs TDB GLOBAL'!$D$5,IF(AND(tbl_ToDoList[[#This Row],[PROGRESSION]]&gt;0,tbl_ToDoList[[#This Row],[PROGRESSION]]&lt;1,tbl_ToDoList[[#This Row],[DEADLINE]]&lt;=TODAY()),'Calculs TDB GLOBAL'!$D$6,'Calculs TDB GLOBAL'!$D$7))))</f>
        <v>Terminée</v>
      </c>
      <c r="M9" s="64">
        <f>YEAR(tbl_ToDoList[[#This Row],[DEADLINE]])</f>
        <v>2024</v>
      </c>
      <c r="N9" s="64" t="str">
        <f>INDEX(tbl_TableCorrespo_Mois[Mois texte],MATCH(MONTH(tbl_ToDoList[[#This Row],[DEADLINE]]),tbl_TableCorrespo_Mois[Num Mois],0))</f>
        <v>MARS</v>
      </c>
      <c r="O9" s="64">
        <f>DATEDIF(tbl_ToDoList[[#This Row],[DÉMARRAGE]],tbl_ToDoList[[#This Row],[DEADLINE]],"d")</f>
        <v>24</v>
      </c>
      <c r="P9" s="64">
        <f ca="1">IF(tbl_ToDoList[[#This Row],[STATUT TÂCHE]]='Calculs TDB GLOBAL'!$D$6,1,0)</f>
        <v>0</v>
      </c>
      <c r="Q9" s="64">
        <f ca="1">IF(tbl_ToDoList[[#This Row],[STATUT TÂCHE]]='Calculs TDB GLOBAL'!$D$5,1,0)</f>
        <v>0</v>
      </c>
      <c r="R9" s="64">
        <f ca="1">IF(tbl_ToDoList[[#This Row],[STATUT TÂCHE]]='Calculs TDB GLOBAL'!$D$4,1,0)</f>
        <v>0</v>
      </c>
      <c r="S9" s="64">
        <f ca="1">IF(tbl_ToDoList[[#This Row],[STATUT TÂCHE]]='Calculs TDB GLOBAL'!$D$7,1,0)</f>
        <v>1</v>
      </c>
      <c r="T9" s="65" t="str">
        <f ca="1">IF(tbl_ToDoList[[#This Row],[STATUT TÂCHE]]='Calculs TDB GLOBAL'!$D$6,tbl_ToDoList[[#This Row],[PROGRESSION]],"")</f>
        <v/>
      </c>
      <c r="U9" s="65" t="str">
        <f ca="1">IF(tbl_ToDoList[[#This Row],[STATUT TÂCHE]]='Calculs TDB GLOBAL'!$D$5,tbl_ToDoList[[#This Row],[PROGRESSION]],"")</f>
        <v/>
      </c>
      <c r="V9" s="65" t="str">
        <f ca="1">IF(tbl_ToDoList[[#This Row],[STATUT TÂCHE]]='Calculs TDB GLOBAL'!$D$4,tbl_ToDoList[[#This Row],[PROGRESSION]],"")</f>
        <v/>
      </c>
      <c r="W9" s="65">
        <f ca="1">IF(tbl_ToDoList[[#This Row],[STATUT TÂCHE]]='Calculs TDB GLOBAL'!$D$7,tbl_ToDoList[[#This Row],[PROGRESSION]],"")</f>
        <v>1</v>
      </c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</row>
    <row r="10" spans="3:41" ht="19.2" customHeight="1" x14ac:dyDescent="0.3">
      <c r="C10" s="45"/>
      <c r="D10" s="67" t="s">
        <v>38</v>
      </c>
      <c r="E10" s="68" t="s">
        <v>80</v>
      </c>
      <c r="F10" s="68" t="s">
        <v>84</v>
      </c>
      <c r="G10" s="68" t="s">
        <v>90</v>
      </c>
      <c r="H10" s="68" t="s">
        <v>12</v>
      </c>
      <c r="I10" s="69">
        <v>45383</v>
      </c>
      <c r="J10" s="69">
        <v>45407</v>
      </c>
      <c r="K10" s="40">
        <v>0</v>
      </c>
      <c r="L10" s="73" t="str">
        <f ca="1">IF(OR(tbl_ToDoList[[#This Row],[PROGRESSION]]="",tbl_ToDoList[[#This Row],[DÉMARRAGE]]="",tbl_ToDoList[[#This Row],[DEADLINE]]=""),"",IF(tbl_ToDoList[[#This Row],[PROGRESSION]]=0,'Calculs TDB GLOBAL'!$D$4,IF(AND(tbl_ToDoList[[#This Row],[PROGRESSION]]&gt;0,tbl_ToDoList[[#This Row],[PROGRESSION]]&lt;1,tbl_ToDoList[[#This Row],[DEADLINE]]&gt;TODAY()),'Calculs TDB GLOBAL'!$D$5,IF(AND(tbl_ToDoList[[#This Row],[PROGRESSION]]&gt;0,tbl_ToDoList[[#This Row],[PROGRESSION]]&lt;1,tbl_ToDoList[[#This Row],[DEADLINE]]&lt;=TODAY()),'Calculs TDB GLOBAL'!$D$6,'Calculs TDB GLOBAL'!$D$7))))</f>
        <v>En attente</v>
      </c>
      <c r="M10" s="64">
        <f>YEAR(tbl_ToDoList[[#This Row],[DEADLINE]])</f>
        <v>2024</v>
      </c>
      <c r="N10" s="64" t="str">
        <f>INDEX(tbl_TableCorrespo_Mois[Mois texte],MATCH(MONTH(tbl_ToDoList[[#This Row],[DEADLINE]]),tbl_TableCorrespo_Mois[Num Mois],0))</f>
        <v>AVRIL</v>
      </c>
      <c r="O10" s="64">
        <f>DATEDIF(tbl_ToDoList[[#This Row],[DÉMARRAGE]],tbl_ToDoList[[#This Row],[DEADLINE]],"d")</f>
        <v>24</v>
      </c>
      <c r="P10" s="64">
        <f ca="1">IF(tbl_ToDoList[[#This Row],[STATUT TÂCHE]]='Calculs TDB GLOBAL'!$D$6,1,0)</f>
        <v>0</v>
      </c>
      <c r="Q10" s="64">
        <f ca="1">IF(tbl_ToDoList[[#This Row],[STATUT TÂCHE]]='Calculs TDB GLOBAL'!$D$5,1,0)</f>
        <v>0</v>
      </c>
      <c r="R10" s="64">
        <f ca="1">IF(tbl_ToDoList[[#This Row],[STATUT TÂCHE]]='Calculs TDB GLOBAL'!$D$4,1,0)</f>
        <v>1</v>
      </c>
      <c r="S10" s="64">
        <f ca="1">IF(tbl_ToDoList[[#This Row],[STATUT TÂCHE]]='Calculs TDB GLOBAL'!$D$7,1,0)</f>
        <v>0</v>
      </c>
      <c r="T10" s="65" t="str">
        <f ca="1">IF(tbl_ToDoList[[#This Row],[STATUT TÂCHE]]='Calculs TDB GLOBAL'!$D$6,tbl_ToDoList[[#This Row],[PROGRESSION]],"")</f>
        <v/>
      </c>
      <c r="U10" s="65" t="str">
        <f ca="1">IF(tbl_ToDoList[[#This Row],[STATUT TÂCHE]]='Calculs TDB GLOBAL'!$D$5,tbl_ToDoList[[#This Row],[PROGRESSION]],"")</f>
        <v/>
      </c>
      <c r="V10" s="65">
        <f ca="1">IF(tbl_ToDoList[[#This Row],[STATUT TÂCHE]]='Calculs TDB GLOBAL'!$D$4,tbl_ToDoList[[#This Row],[PROGRESSION]],"")</f>
        <v>0</v>
      </c>
      <c r="W10" s="65" t="str">
        <f ca="1">IF(tbl_ToDoList[[#This Row],[STATUT TÂCHE]]='Calculs TDB GLOBAL'!$D$7,tbl_ToDoList[[#This Row],[PROGRESSION]],"")</f>
        <v/>
      </c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</row>
    <row r="11" spans="3:41" ht="19.2" customHeight="1" x14ac:dyDescent="0.3">
      <c r="C11" s="45"/>
      <c r="D11" s="67" t="s">
        <v>39</v>
      </c>
      <c r="E11" s="68" t="s">
        <v>81</v>
      </c>
      <c r="F11" s="68" t="s">
        <v>85</v>
      </c>
      <c r="G11" s="68" t="s">
        <v>91</v>
      </c>
      <c r="H11" s="68" t="s">
        <v>13</v>
      </c>
      <c r="I11" s="69">
        <v>45413</v>
      </c>
      <c r="J11" s="69">
        <v>45437</v>
      </c>
      <c r="K11" s="40">
        <v>0.25</v>
      </c>
      <c r="L11" s="73" t="str">
        <f ca="1">IF(OR(tbl_ToDoList[[#This Row],[PROGRESSION]]="",tbl_ToDoList[[#This Row],[DÉMARRAGE]]="",tbl_ToDoList[[#This Row],[DEADLINE]]=""),"",IF(tbl_ToDoList[[#This Row],[PROGRESSION]]=0,'Calculs TDB GLOBAL'!$D$4,IF(AND(tbl_ToDoList[[#This Row],[PROGRESSION]]&gt;0,tbl_ToDoList[[#This Row],[PROGRESSION]]&lt;1,tbl_ToDoList[[#This Row],[DEADLINE]]&gt;TODAY()),'Calculs TDB GLOBAL'!$D$5,IF(AND(tbl_ToDoList[[#This Row],[PROGRESSION]]&gt;0,tbl_ToDoList[[#This Row],[PROGRESSION]]&lt;1,tbl_ToDoList[[#This Row],[DEADLINE]]&lt;=TODAY()),'Calculs TDB GLOBAL'!$D$6,'Calculs TDB GLOBAL'!$D$7))))</f>
        <v>En retard</v>
      </c>
      <c r="M11" s="64">
        <f>YEAR(tbl_ToDoList[[#This Row],[DEADLINE]])</f>
        <v>2024</v>
      </c>
      <c r="N11" s="64" t="str">
        <f>INDEX(tbl_TableCorrespo_Mois[Mois texte],MATCH(MONTH(tbl_ToDoList[[#This Row],[DEADLINE]]),tbl_TableCorrespo_Mois[Num Mois],0))</f>
        <v>MAI</v>
      </c>
      <c r="O11" s="64">
        <f>DATEDIF(tbl_ToDoList[[#This Row],[DÉMARRAGE]],tbl_ToDoList[[#This Row],[DEADLINE]],"d")</f>
        <v>24</v>
      </c>
      <c r="P11" s="64">
        <f ca="1">IF(tbl_ToDoList[[#This Row],[STATUT TÂCHE]]='Calculs TDB GLOBAL'!$D$6,1,0)</f>
        <v>1</v>
      </c>
      <c r="Q11" s="64">
        <f ca="1">IF(tbl_ToDoList[[#This Row],[STATUT TÂCHE]]='Calculs TDB GLOBAL'!$D$5,1,0)</f>
        <v>0</v>
      </c>
      <c r="R11" s="64">
        <f ca="1">IF(tbl_ToDoList[[#This Row],[STATUT TÂCHE]]='Calculs TDB GLOBAL'!$D$4,1,0)</f>
        <v>0</v>
      </c>
      <c r="S11" s="64">
        <f ca="1">IF(tbl_ToDoList[[#This Row],[STATUT TÂCHE]]='Calculs TDB GLOBAL'!$D$7,1,0)</f>
        <v>0</v>
      </c>
      <c r="T11" s="65">
        <f ca="1">IF(tbl_ToDoList[[#This Row],[STATUT TÂCHE]]='Calculs TDB GLOBAL'!$D$6,tbl_ToDoList[[#This Row],[PROGRESSION]],"")</f>
        <v>0.25</v>
      </c>
      <c r="U11" s="65" t="str">
        <f ca="1">IF(tbl_ToDoList[[#This Row],[STATUT TÂCHE]]='Calculs TDB GLOBAL'!$D$5,tbl_ToDoList[[#This Row],[PROGRESSION]],"")</f>
        <v/>
      </c>
      <c r="V11" s="65" t="str">
        <f ca="1">IF(tbl_ToDoList[[#This Row],[STATUT TÂCHE]]='Calculs TDB GLOBAL'!$D$4,tbl_ToDoList[[#This Row],[PROGRESSION]],"")</f>
        <v/>
      </c>
      <c r="W11" s="65" t="str">
        <f ca="1">IF(tbl_ToDoList[[#This Row],[STATUT TÂCHE]]='Calculs TDB GLOBAL'!$D$7,tbl_ToDoList[[#This Row],[PROGRESSION]],"")</f>
        <v/>
      </c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</row>
    <row r="12" spans="3:41" ht="19.2" customHeight="1" x14ac:dyDescent="0.3">
      <c r="C12" s="45"/>
      <c r="D12" s="67" t="s">
        <v>40</v>
      </c>
      <c r="E12" s="68" t="s">
        <v>77</v>
      </c>
      <c r="F12" s="68" t="s">
        <v>86</v>
      </c>
      <c r="G12" s="68" t="s">
        <v>87</v>
      </c>
      <c r="H12" s="68" t="s">
        <v>74</v>
      </c>
      <c r="I12" s="69">
        <v>45444</v>
      </c>
      <c r="J12" s="69">
        <v>45468</v>
      </c>
      <c r="K12" s="40">
        <v>1</v>
      </c>
      <c r="L12" s="73" t="str">
        <f ca="1">IF(OR(tbl_ToDoList[[#This Row],[PROGRESSION]]="",tbl_ToDoList[[#This Row],[DÉMARRAGE]]="",tbl_ToDoList[[#This Row],[DEADLINE]]=""),"",IF(tbl_ToDoList[[#This Row],[PROGRESSION]]=0,'Calculs TDB GLOBAL'!$D$4,IF(AND(tbl_ToDoList[[#This Row],[PROGRESSION]]&gt;0,tbl_ToDoList[[#This Row],[PROGRESSION]]&lt;1,tbl_ToDoList[[#This Row],[DEADLINE]]&gt;TODAY()),'Calculs TDB GLOBAL'!$D$5,IF(AND(tbl_ToDoList[[#This Row],[PROGRESSION]]&gt;0,tbl_ToDoList[[#This Row],[PROGRESSION]]&lt;1,tbl_ToDoList[[#This Row],[DEADLINE]]&lt;=TODAY()),'Calculs TDB GLOBAL'!$D$6,'Calculs TDB GLOBAL'!$D$7))))</f>
        <v>Terminée</v>
      </c>
      <c r="M12" s="64">
        <f>YEAR(tbl_ToDoList[[#This Row],[DEADLINE]])</f>
        <v>2024</v>
      </c>
      <c r="N12" s="64" t="str">
        <f>INDEX(tbl_TableCorrespo_Mois[Mois texte],MATCH(MONTH(tbl_ToDoList[[#This Row],[DEADLINE]]),tbl_TableCorrespo_Mois[Num Mois],0))</f>
        <v>JUIN</v>
      </c>
      <c r="O12" s="64">
        <f>DATEDIF(tbl_ToDoList[[#This Row],[DÉMARRAGE]],tbl_ToDoList[[#This Row],[DEADLINE]],"d")</f>
        <v>24</v>
      </c>
      <c r="P12" s="64">
        <f ca="1">IF(tbl_ToDoList[[#This Row],[STATUT TÂCHE]]='Calculs TDB GLOBAL'!$D$6,1,0)</f>
        <v>0</v>
      </c>
      <c r="Q12" s="64">
        <f ca="1">IF(tbl_ToDoList[[#This Row],[STATUT TÂCHE]]='Calculs TDB GLOBAL'!$D$5,1,0)</f>
        <v>0</v>
      </c>
      <c r="R12" s="64">
        <f ca="1">IF(tbl_ToDoList[[#This Row],[STATUT TÂCHE]]='Calculs TDB GLOBAL'!$D$4,1,0)</f>
        <v>0</v>
      </c>
      <c r="S12" s="64">
        <f ca="1">IF(tbl_ToDoList[[#This Row],[STATUT TÂCHE]]='Calculs TDB GLOBAL'!$D$7,1,0)</f>
        <v>1</v>
      </c>
      <c r="T12" s="65" t="str">
        <f ca="1">IF(tbl_ToDoList[[#This Row],[STATUT TÂCHE]]='Calculs TDB GLOBAL'!$D$6,tbl_ToDoList[[#This Row],[PROGRESSION]],"")</f>
        <v/>
      </c>
      <c r="U12" s="65" t="str">
        <f ca="1">IF(tbl_ToDoList[[#This Row],[STATUT TÂCHE]]='Calculs TDB GLOBAL'!$D$5,tbl_ToDoList[[#This Row],[PROGRESSION]],"")</f>
        <v/>
      </c>
      <c r="V12" s="65" t="str">
        <f ca="1">IF(tbl_ToDoList[[#This Row],[STATUT TÂCHE]]='Calculs TDB GLOBAL'!$D$4,tbl_ToDoList[[#This Row],[PROGRESSION]],"")</f>
        <v/>
      </c>
      <c r="W12" s="65">
        <f ca="1">IF(tbl_ToDoList[[#This Row],[STATUT TÂCHE]]='Calculs TDB GLOBAL'!$D$7,tbl_ToDoList[[#This Row],[PROGRESSION]],"")</f>
        <v>1</v>
      </c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</row>
    <row r="13" spans="3:41" ht="19.2" customHeight="1" x14ac:dyDescent="0.3">
      <c r="C13" s="45"/>
      <c r="D13" s="67" t="s">
        <v>41</v>
      </c>
      <c r="E13" s="68" t="s">
        <v>78</v>
      </c>
      <c r="F13" s="68" t="s">
        <v>84</v>
      </c>
      <c r="G13" s="68" t="s">
        <v>88</v>
      </c>
      <c r="H13" s="68" t="s">
        <v>10</v>
      </c>
      <c r="I13" s="69">
        <v>45474</v>
      </c>
      <c r="J13" s="69">
        <v>45498</v>
      </c>
      <c r="K13" s="40">
        <v>0.15</v>
      </c>
      <c r="L13" s="73" t="str">
        <f ca="1">IF(OR(tbl_ToDoList[[#This Row],[PROGRESSION]]="",tbl_ToDoList[[#This Row],[DÉMARRAGE]]="",tbl_ToDoList[[#This Row],[DEADLINE]]=""),"",IF(tbl_ToDoList[[#This Row],[PROGRESSION]]=0,'Calculs TDB GLOBAL'!$D$4,IF(AND(tbl_ToDoList[[#This Row],[PROGRESSION]]&gt;0,tbl_ToDoList[[#This Row],[PROGRESSION]]&lt;1,tbl_ToDoList[[#This Row],[DEADLINE]]&gt;TODAY()),'Calculs TDB GLOBAL'!$D$5,IF(AND(tbl_ToDoList[[#This Row],[PROGRESSION]]&gt;0,tbl_ToDoList[[#This Row],[PROGRESSION]]&lt;1,tbl_ToDoList[[#This Row],[DEADLINE]]&lt;=TODAY()),'Calculs TDB GLOBAL'!$D$6,'Calculs TDB GLOBAL'!$D$7))))</f>
        <v>En retard</v>
      </c>
      <c r="M13" s="64">
        <f>YEAR(tbl_ToDoList[[#This Row],[DEADLINE]])</f>
        <v>2024</v>
      </c>
      <c r="N13" s="64" t="str">
        <f>INDEX(tbl_TableCorrespo_Mois[Mois texte],MATCH(MONTH(tbl_ToDoList[[#This Row],[DEADLINE]]),tbl_TableCorrespo_Mois[Num Mois],0))</f>
        <v>JUILLET</v>
      </c>
      <c r="O13" s="64">
        <f>DATEDIF(tbl_ToDoList[[#This Row],[DÉMARRAGE]],tbl_ToDoList[[#This Row],[DEADLINE]],"d")</f>
        <v>24</v>
      </c>
      <c r="P13" s="64">
        <f ca="1">IF(tbl_ToDoList[[#This Row],[STATUT TÂCHE]]='Calculs TDB GLOBAL'!$D$6,1,0)</f>
        <v>1</v>
      </c>
      <c r="Q13" s="64">
        <f ca="1">IF(tbl_ToDoList[[#This Row],[STATUT TÂCHE]]='Calculs TDB GLOBAL'!$D$5,1,0)</f>
        <v>0</v>
      </c>
      <c r="R13" s="64">
        <f ca="1">IF(tbl_ToDoList[[#This Row],[STATUT TÂCHE]]='Calculs TDB GLOBAL'!$D$4,1,0)</f>
        <v>0</v>
      </c>
      <c r="S13" s="64">
        <f ca="1">IF(tbl_ToDoList[[#This Row],[STATUT TÂCHE]]='Calculs TDB GLOBAL'!$D$7,1,0)</f>
        <v>0</v>
      </c>
      <c r="T13" s="65">
        <f ca="1">IF(tbl_ToDoList[[#This Row],[STATUT TÂCHE]]='Calculs TDB GLOBAL'!$D$6,tbl_ToDoList[[#This Row],[PROGRESSION]],"")</f>
        <v>0.15</v>
      </c>
      <c r="U13" s="65" t="str">
        <f ca="1">IF(tbl_ToDoList[[#This Row],[STATUT TÂCHE]]='Calculs TDB GLOBAL'!$D$5,tbl_ToDoList[[#This Row],[PROGRESSION]],"")</f>
        <v/>
      </c>
      <c r="V13" s="65" t="str">
        <f ca="1">IF(tbl_ToDoList[[#This Row],[STATUT TÂCHE]]='Calculs TDB GLOBAL'!$D$4,tbl_ToDoList[[#This Row],[PROGRESSION]],"")</f>
        <v/>
      </c>
      <c r="W13" s="65" t="str">
        <f ca="1">IF(tbl_ToDoList[[#This Row],[STATUT TÂCHE]]='Calculs TDB GLOBAL'!$D$7,tbl_ToDoList[[#This Row],[PROGRESSION]],"")</f>
        <v/>
      </c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</row>
    <row r="14" spans="3:41" ht="19.2" customHeight="1" x14ac:dyDescent="0.3">
      <c r="C14" s="45"/>
      <c r="D14" s="67" t="s">
        <v>42</v>
      </c>
      <c r="E14" s="68" t="s">
        <v>79</v>
      </c>
      <c r="F14" s="68" t="s">
        <v>85</v>
      </c>
      <c r="G14" s="68" t="s">
        <v>89</v>
      </c>
      <c r="H14" s="68" t="s">
        <v>11</v>
      </c>
      <c r="I14" s="69">
        <v>45505</v>
      </c>
      <c r="J14" s="69">
        <v>45529</v>
      </c>
      <c r="K14" s="40">
        <v>1</v>
      </c>
      <c r="L14" s="73" t="str">
        <f ca="1">IF(OR(tbl_ToDoList[[#This Row],[PROGRESSION]]="",tbl_ToDoList[[#This Row],[DÉMARRAGE]]="",tbl_ToDoList[[#This Row],[DEADLINE]]=""),"",IF(tbl_ToDoList[[#This Row],[PROGRESSION]]=0,'Calculs TDB GLOBAL'!$D$4,IF(AND(tbl_ToDoList[[#This Row],[PROGRESSION]]&gt;0,tbl_ToDoList[[#This Row],[PROGRESSION]]&lt;1,tbl_ToDoList[[#This Row],[DEADLINE]]&gt;TODAY()),'Calculs TDB GLOBAL'!$D$5,IF(AND(tbl_ToDoList[[#This Row],[PROGRESSION]]&gt;0,tbl_ToDoList[[#This Row],[PROGRESSION]]&lt;1,tbl_ToDoList[[#This Row],[DEADLINE]]&lt;=TODAY()),'Calculs TDB GLOBAL'!$D$6,'Calculs TDB GLOBAL'!$D$7))))</f>
        <v>Terminée</v>
      </c>
      <c r="M14" s="64">
        <f>YEAR(tbl_ToDoList[[#This Row],[DEADLINE]])</f>
        <v>2024</v>
      </c>
      <c r="N14" s="64" t="str">
        <f>INDEX(tbl_TableCorrespo_Mois[Mois texte],MATCH(MONTH(tbl_ToDoList[[#This Row],[DEADLINE]]),tbl_TableCorrespo_Mois[Num Mois],0))</f>
        <v>AOÛT</v>
      </c>
      <c r="O14" s="64">
        <f>DATEDIF(tbl_ToDoList[[#This Row],[DÉMARRAGE]],tbl_ToDoList[[#This Row],[DEADLINE]],"d")</f>
        <v>24</v>
      </c>
      <c r="P14" s="64">
        <f ca="1">IF(tbl_ToDoList[[#This Row],[STATUT TÂCHE]]='Calculs TDB GLOBAL'!$D$6,1,0)</f>
        <v>0</v>
      </c>
      <c r="Q14" s="64">
        <f ca="1">IF(tbl_ToDoList[[#This Row],[STATUT TÂCHE]]='Calculs TDB GLOBAL'!$D$5,1,0)</f>
        <v>0</v>
      </c>
      <c r="R14" s="64">
        <f ca="1">IF(tbl_ToDoList[[#This Row],[STATUT TÂCHE]]='Calculs TDB GLOBAL'!$D$4,1,0)</f>
        <v>0</v>
      </c>
      <c r="S14" s="64">
        <f ca="1">IF(tbl_ToDoList[[#This Row],[STATUT TÂCHE]]='Calculs TDB GLOBAL'!$D$7,1,0)</f>
        <v>1</v>
      </c>
      <c r="T14" s="65" t="str">
        <f ca="1">IF(tbl_ToDoList[[#This Row],[STATUT TÂCHE]]='Calculs TDB GLOBAL'!$D$6,tbl_ToDoList[[#This Row],[PROGRESSION]],"")</f>
        <v/>
      </c>
      <c r="U14" s="65" t="str">
        <f ca="1">IF(tbl_ToDoList[[#This Row],[STATUT TÂCHE]]='Calculs TDB GLOBAL'!$D$5,tbl_ToDoList[[#This Row],[PROGRESSION]],"")</f>
        <v/>
      </c>
      <c r="V14" s="65" t="str">
        <f ca="1">IF(tbl_ToDoList[[#This Row],[STATUT TÂCHE]]='Calculs TDB GLOBAL'!$D$4,tbl_ToDoList[[#This Row],[PROGRESSION]],"")</f>
        <v/>
      </c>
      <c r="W14" s="65">
        <f ca="1">IF(tbl_ToDoList[[#This Row],[STATUT TÂCHE]]='Calculs TDB GLOBAL'!$D$7,tbl_ToDoList[[#This Row],[PROGRESSION]],"")</f>
        <v>1</v>
      </c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</row>
    <row r="15" spans="3:41" ht="19.2" customHeight="1" x14ac:dyDescent="0.3">
      <c r="C15" s="45"/>
      <c r="D15" s="67" t="s">
        <v>43</v>
      </c>
      <c r="E15" s="68" t="s">
        <v>80</v>
      </c>
      <c r="F15" s="68" t="s">
        <v>86</v>
      </c>
      <c r="G15" s="68" t="s">
        <v>90</v>
      </c>
      <c r="H15" s="68" t="s">
        <v>75</v>
      </c>
      <c r="I15" s="69">
        <v>45536</v>
      </c>
      <c r="J15" s="69">
        <v>45560</v>
      </c>
      <c r="K15" s="40">
        <v>1</v>
      </c>
      <c r="L15" s="73" t="str">
        <f ca="1">IF(OR(tbl_ToDoList[[#This Row],[PROGRESSION]]="",tbl_ToDoList[[#This Row],[DÉMARRAGE]]="",tbl_ToDoList[[#This Row],[DEADLINE]]=""),"",IF(tbl_ToDoList[[#This Row],[PROGRESSION]]=0,'Calculs TDB GLOBAL'!$D$4,IF(AND(tbl_ToDoList[[#This Row],[PROGRESSION]]&gt;0,tbl_ToDoList[[#This Row],[PROGRESSION]]&lt;1,tbl_ToDoList[[#This Row],[DEADLINE]]&gt;TODAY()),'Calculs TDB GLOBAL'!$D$5,IF(AND(tbl_ToDoList[[#This Row],[PROGRESSION]]&gt;0,tbl_ToDoList[[#This Row],[PROGRESSION]]&lt;1,tbl_ToDoList[[#This Row],[DEADLINE]]&lt;=TODAY()),'Calculs TDB GLOBAL'!$D$6,'Calculs TDB GLOBAL'!$D$7))))</f>
        <v>Terminée</v>
      </c>
      <c r="M15" s="64">
        <f>YEAR(tbl_ToDoList[[#This Row],[DEADLINE]])</f>
        <v>2024</v>
      </c>
      <c r="N15" s="64" t="str">
        <f>INDEX(tbl_TableCorrespo_Mois[Mois texte],MATCH(MONTH(tbl_ToDoList[[#This Row],[DEADLINE]]),tbl_TableCorrespo_Mois[Num Mois],0))</f>
        <v>SEPTEMBRE</v>
      </c>
      <c r="O15" s="64">
        <f>DATEDIF(tbl_ToDoList[[#This Row],[DÉMARRAGE]],tbl_ToDoList[[#This Row],[DEADLINE]],"d")</f>
        <v>24</v>
      </c>
      <c r="P15" s="64">
        <f ca="1">IF(tbl_ToDoList[[#This Row],[STATUT TÂCHE]]='Calculs TDB GLOBAL'!$D$6,1,0)</f>
        <v>0</v>
      </c>
      <c r="Q15" s="64">
        <f ca="1">IF(tbl_ToDoList[[#This Row],[STATUT TÂCHE]]='Calculs TDB GLOBAL'!$D$5,1,0)</f>
        <v>0</v>
      </c>
      <c r="R15" s="64">
        <f ca="1">IF(tbl_ToDoList[[#This Row],[STATUT TÂCHE]]='Calculs TDB GLOBAL'!$D$4,1,0)</f>
        <v>0</v>
      </c>
      <c r="S15" s="64">
        <f ca="1">IF(tbl_ToDoList[[#This Row],[STATUT TÂCHE]]='Calculs TDB GLOBAL'!$D$7,1,0)</f>
        <v>1</v>
      </c>
      <c r="T15" s="65" t="str">
        <f ca="1">IF(tbl_ToDoList[[#This Row],[STATUT TÂCHE]]='Calculs TDB GLOBAL'!$D$6,tbl_ToDoList[[#This Row],[PROGRESSION]],"")</f>
        <v/>
      </c>
      <c r="U15" s="65" t="str">
        <f ca="1">IF(tbl_ToDoList[[#This Row],[STATUT TÂCHE]]='Calculs TDB GLOBAL'!$D$5,tbl_ToDoList[[#This Row],[PROGRESSION]],"")</f>
        <v/>
      </c>
      <c r="V15" s="65" t="str">
        <f ca="1">IF(tbl_ToDoList[[#This Row],[STATUT TÂCHE]]='Calculs TDB GLOBAL'!$D$4,tbl_ToDoList[[#This Row],[PROGRESSION]],"")</f>
        <v/>
      </c>
      <c r="W15" s="65">
        <f ca="1">IF(tbl_ToDoList[[#This Row],[STATUT TÂCHE]]='Calculs TDB GLOBAL'!$D$7,tbl_ToDoList[[#This Row],[PROGRESSION]],"")</f>
        <v>1</v>
      </c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</row>
    <row r="16" spans="3:41" ht="19.2" customHeight="1" x14ac:dyDescent="0.3">
      <c r="C16" s="45"/>
      <c r="D16" s="67" t="s">
        <v>44</v>
      </c>
      <c r="E16" s="68" t="s">
        <v>81</v>
      </c>
      <c r="F16" s="68" t="s">
        <v>84</v>
      </c>
      <c r="G16" s="68" t="s">
        <v>91</v>
      </c>
      <c r="H16" s="68" t="s">
        <v>12</v>
      </c>
      <c r="I16" s="69">
        <v>45566</v>
      </c>
      <c r="J16" s="69">
        <v>45955</v>
      </c>
      <c r="K16" s="40">
        <v>0.4</v>
      </c>
      <c r="L16" s="73" t="str">
        <f ca="1">IF(OR(tbl_ToDoList[[#This Row],[PROGRESSION]]="",tbl_ToDoList[[#This Row],[DÉMARRAGE]]="",tbl_ToDoList[[#This Row],[DEADLINE]]=""),"",IF(tbl_ToDoList[[#This Row],[PROGRESSION]]=0,'Calculs TDB GLOBAL'!$D$4,IF(AND(tbl_ToDoList[[#This Row],[PROGRESSION]]&gt;0,tbl_ToDoList[[#This Row],[PROGRESSION]]&lt;1,tbl_ToDoList[[#This Row],[DEADLINE]]&gt;TODAY()),'Calculs TDB GLOBAL'!$D$5,IF(AND(tbl_ToDoList[[#This Row],[PROGRESSION]]&gt;0,tbl_ToDoList[[#This Row],[PROGRESSION]]&lt;1,tbl_ToDoList[[#This Row],[DEADLINE]]&lt;=TODAY()),'Calculs TDB GLOBAL'!$D$6,'Calculs TDB GLOBAL'!$D$7))))</f>
        <v>En cours</v>
      </c>
      <c r="M16" s="64">
        <f>YEAR(tbl_ToDoList[[#This Row],[DEADLINE]])</f>
        <v>2025</v>
      </c>
      <c r="N16" s="64" t="str">
        <f>INDEX(tbl_TableCorrespo_Mois[Mois texte],MATCH(MONTH(tbl_ToDoList[[#This Row],[DEADLINE]]),tbl_TableCorrespo_Mois[Num Mois],0))</f>
        <v>OCTOBRE</v>
      </c>
      <c r="O16" s="64">
        <f>DATEDIF(tbl_ToDoList[[#This Row],[DÉMARRAGE]],tbl_ToDoList[[#This Row],[DEADLINE]],"d")</f>
        <v>389</v>
      </c>
      <c r="P16" s="64">
        <f ca="1">IF(tbl_ToDoList[[#This Row],[STATUT TÂCHE]]='Calculs TDB GLOBAL'!$D$6,1,0)</f>
        <v>0</v>
      </c>
      <c r="Q16" s="64">
        <f ca="1">IF(tbl_ToDoList[[#This Row],[STATUT TÂCHE]]='Calculs TDB GLOBAL'!$D$5,1,0)</f>
        <v>1</v>
      </c>
      <c r="R16" s="64">
        <f ca="1">IF(tbl_ToDoList[[#This Row],[STATUT TÂCHE]]='Calculs TDB GLOBAL'!$D$4,1,0)</f>
        <v>0</v>
      </c>
      <c r="S16" s="64">
        <f ca="1">IF(tbl_ToDoList[[#This Row],[STATUT TÂCHE]]='Calculs TDB GLOBAL'!$D$7,1,0)</f>
        <v>0</v>
      </c>
      <c r="T16" s="65" t="str">
        <f ca="1">IF(tbl_ToDoList[[#This Row],[STATUT TÂCHE]]='Calculs TDB GLOBAL'!$D$6,tbl_ToDoList[[#This Row],[PROGRESSION]],"")</f>
        <v/>
      </c>
      <c r="U16" s="65">
        <f ca="1">IF(tbl_ToDoList[[#This Row],[STATUT TÂCHE]]='Calculs TDB GLOBAL'!$D$5,tbl_ToDoList[[#This Row],[PROGRESSION]],"")</f>
        <v>0.4</v>
      </c>
      <c r="V16" s="65" t="str">
        <f ca="1">IF(tbl_ToDoList[[#This Row],[STATUT TÂCHE]]='Calculs TDB GLOBAL'!$D$4,tbl_ToDoList[[#This Row],[PROGRESSION]],"")</f>
        <v/>
      </c>
      <c r="W16" s="65" t="str">
        <f ca="1">IF(tbl_ToDoList[[#This Row],[STATUT TÂCHE]]='Calculs TDB GLOBAL'!$D$7,tbl_ToDoList[[#This Row],[PROGRESSION]],"")</f>
        <v/>
      </c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</row>
    <row r="17" spans="3:41" ht="19.2" customHeight="1" x14ac:dyDescent="0.3">
      <c r="C17" s="45"/>
      <c r="D17" s="67" t="s">
        <v>45</v>
      </c>
      <c r="E17" s="68" t="s">
        <v>77</v>
      </c>
      <c r="F17" s="68" t="s">
        <v>85</v>
      </c>
      <c r="G17" s="68" t="s">
        <v>87</v>
      </c>
      <c r="H17" s="68" t="s">
        <v>13</v>
      </c>
      <c r="I17" s="69">
        <v>45597</v>
      </c>
      <c r="J17" s="69">
        <v>45611</v>
      </c>
      <c r="K17" s="40">
        <v>0.35</v>
      </c>
      <c r="L17" s="73" t="str">
        <f ca="1">IF(OR(tbl_ToDoList[[#This Row],[PROGRESSION]]="",tbl_ToDoList[[#This Row],[DÉMARRAGE]]="",tbl_ToDoList[[#This Row],[DEADLINE]]=""),"",IF(tbl_ToDoList[[#This Row],[PROGRESSION]]=0,'Calculs TDB GLOBAL'!$D$4,IF(AND(tbl_ToDoList[[#This Row],[PROGRESSION]]&gt;0,tbl_ToDoList[[#This Row],[PROGRESSION]]&lt;1,tbl_ToDoList[[#This Row],[DEADLINE]]&gt;TODAY()),'Calculs TDB GLOBAL'!$D$5,IF(AND(tbl_ToDoList[[#This Row],[PROGRESSION]]&gt;0,tbl_ToDoList[[#This Row],[PROGRESSION]]&lt;1,tbl_ToDoList[[#This Row],[DEADLINE]]&lt;=TODAY()),'Calculs TDB GLOBAL'!$D$6,'Calculs TDB GLOBAL'!$D$7))))</f>
        <v>En retard</v>
      </c>
      <c r="M17" s="64">
        <f>YEAR(tbl_ToDoList[[#This Row],[DEADLINE]])</f>
        <v>2024</v>
      </c>
      <c r="N17" s="64" t="str">
        <f>INDEX(tbl_TableCorrespo_Mois[Mois texte],MATCH(MONTH(tbl_ToDoList[[#This Row],[DEADLINE]]),tbl_TableCorrespo_Mois[Num Mois],0))</f>
        <v>NOVEMBRE</v>
      </c>
      <c r="O17" s="64">
        <f>DATEDIF(tbl_ToDoList[[#This Row],[DÉMARRAGE]],tbl_ToDoList[[#This Row],[DEADLINE]],"d")</f>
        <v>14</v>
      </c>
      <c r="P17" s="64">
        <f ca="1">IF(tbl_ToDoList[[#This Row],[STATUT TÂCHE]]='Calculs TDB GLOBAL'!$D$6,1,0)</f>
        <v>1</v>
      </c>
      <c r="Q17" s="64">
        <f ca="1">IF(tbl_ToDoList[[#This Row],[STATUT TÂCHE]]='Calculs TDB GLOBAL'!$D$5,1,0)</f>
        <v>0</v>
      </c>
      <c r="R17" s="64">
        <f ca="1">IF(tbl_ToDoList[[#This Row],[STATUT TÂCHE]]='Calculs TDB GLOBAL'!$D$4,1,0)</f>
        <v>0</v>
      </c>
      <c r="S17" s="64">
        <f ca="1">IF(tbl_ToDoList[[#This Row],[STATUT TÂCHE]]='Calculs TDB GLOBAL'!$D$7,1,0)</f>
        <v>0</v>
      </c>
      <c r="T17" s="65">
        <f ca="1">IF(tbl_ToDoList[[#This Row],[STATUT TÂCHE]]='Calculs TDB GLOBAL'!$D$6,tbl_ToDoList[[#This Row],[PROGRESSION]],"")</f>
        <v>0.35</v>
      </c>
      <c r="U17" s="65" t="str">
        <f ca="1">IF(tbl_ToDoList[[#This Row],[STATUT TÂCHE]]='Calculs TDB GLOBAL'!$D$5,tbl_ToDoList[[#This Row],[PROGRESSION]],"")</f>
        <v/>
      </c>
      <c r="V17" s="65" t="str">
        <f ca="1">IF(tbl_ToDoList[[#This Row],[STATUT TÂCHE]]='Calculs TDB GLOBAL'!$D$4,tbl_ToDoList[[#This Row],[PROGRESSION]],"")</f>
        <v/>
      </c>
      <c r="W17" s="65" t="str">
        <f ca="1">IF(tbl_ToDoList[[#This Row],[STATUT TÂCHE]]='Calculs TDB GLOBAL'!$D$7,tbl_ToDoList[[#This Row],[PROGRESSION]],"")</f>
        <v/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</row>
    <row r="18" spans="3:41" ht="19.2" customHeight="1" x14ac:dyDescent="0.3">
      <c r="C18" s="45"/>
      <c r="D18" s="67" t="s">
        <v>46</v>
      </c>
      <c r="E18" s="68" t="s">
        <v>78</v>
      </c>
      <c r="F18" s="68" t="s">
        <v>86</v>
      </c>
      <c r="G18" s="68" t="s">
        <v>88</v>
      </c>
      <c r="H18" s="68" t="s">
        <v>74</v>
      </c>
      <c r="I18" s="69">
        <v>45627</v>
      </c>
      <c r="J18" s="69">
        <v>46381</v>
      </c>
      <c r="K18" s="40">
        <v>0.2</v>
      </c>
      <c r="L18" s="73" t="str">
        <f ca="1">IF(OR(tbl_ToDoList[[#This Row],[PROGRESSION]]="",tbl_ToDoList[[#This Row],[DÉMARRAGE]]="",tbl_ToDoList[[#This Row],[DEADLINE]]=""),"",IF(tbl_ToDoList[[#This Row],[PROGRESSION]]=0,'Calculs TDB GLOBAL'!$D$4,IF(AND(tbl_ToDoList[[#This Row],[PROGRESSION]]&gt;0,tbl_ToDoList[[#This Row],[PROGRESSION]]&lt;1,tbl_ToDoList[[#This Row],[DEADLINE]]&gt;TODAY()),'Calculs TDB GLOBAL'!$D$5,IF(AND(tbl_ToDoList[[#This Row],[PROGRESSION]]&gt;0,tbl_ToDoList[[#This Row],[PROGRESSION]]&lt;1,tbl_ToDoList[[#This Row],[DEADLINE]]&lt;=TODAY()),'Calculs TDB GLOBAL'!$D$6,'Calculs TDB GLOBAL'!$D$7))))</f>
        <v>En cours</v>
      </c>
      <c r="M18" s="64">
        <f>YEAR(tbl_ToDoList[[#This Row],[DEADLINE]])</f>
        <v>2026</v>
      </c>
      <c r="N18" s="64" t="str">
        <f>INDEX(tbl_TableCorrespo_Mois[Mois texte],MATCH(MONTH(tbl_ToDoList[[#This Row],[DEADLINE]]),tbl_TableCorrespo_Mois[Num Mois],0))</f>
        <v>DÉCEMBRE</v>
      </c>
      <c r="O18" s="64">
        <f>DATEDIF(tbl_ToDoList[[#This Row],[DÉMARRAGE]],tbl_ToDoList[[#This Row],[DEADLINE]],"d")</f>
        <v>754</v>
      </c>
      <c r="P18" s="64">
        <f ca="1">IF(tbl_ToDoList[[#This Row],[STATUT TÂCHE]]='Calculs TDB GLOBAL'!$D$6,1,0)</f>
        <v>0</v>
      </c>
      <c r="Q18" s="64">
        <f ca="1">IF(tbl_ToDoList[[#This Row],[STATUT TÂCHE]]='Calculs TDB GLOBAL'!$D$5,1,0)</f>
        <v>1</v>
      </c>
      <c r="R18" s="64">
        <f ca="1">IF(tbl_ToDoList[[#This Row],[STATUT TÂCHE]]='Calculs TDB GLOBAL'!$D$4,1,0)</f>
        <v>0</v>
      </c>
      <c r="S18" s="64">
        <f ca="1">IF(tbl_ToDoList[[#This Row],[STATUT TÂCHE]]='Calculs TDB GLOBAL'!$D$7,1,0)</f>
        <v>0</v>
      </c>
      <c r="T18" s="65" t="str">
        <f ca="1">IF(tbl_ToDoList[[#This Row],[STATUT TÂCHE]]='Calculs TDB GLOBAL'!$D$6,tbl_ToDoList[[#This Row],[PROGRESSION]],"")</f>
        <v/>
      </c>
      <c r="U18" s="65">
        <f ca="1">IF(tbl_ToDoList[[#This Row],[STATUT TÂCHE]]='Calculs TDB GLOBAL'!$D$5,tbl_ToDoList[[#This Row],[PROGRESSION]],"")</f>
        <v>0.2</v>
      </c>
      <c r="V18" s="65" t="str">
        <f ca="1">IF(tbl_ToDoList[[#This Row],[STATUT TÂCHE]]='Calculs TDB GLOBAL'!$D$4,tbl_ToDoList[[#This Row],[PROGRESSION]],"")</f>
        <v/>
      </c>
      <c r="W18" s="65" t="str">
        <f ca="1">IF(tbl_ToDoList[[#This Row],[STATUT TÂCHE]]='Calculs TDB GLOBAL'!$D$7,tbl_ToDoList[[#This Row],[PROGRESSION]],"")</f>
        <v/>
      </c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</row>
    <row r="19" spans="3:41" ht="19.2" customHeight="1" x14ac:dyDescent="0.3">
      <c r="C19" s="45"/>
      <c r="D19" s="67" t="s">
        <v>71</v>
      </c>
      <c r="E19" s="68" t="s">
        <v>79</v>
      </c>
      <c r="F19" s="68" t="s">
        <v>84</v>
      </c>
      <c r="G19" s="68" t="s">
        <v>89</v>
      </c>
      <c r="H19" s="68" t="s">
        <v>10</v>
      </c>
      <c r="I19" s="69">
        <v>45593</v>
      </c>
      <c r="J19" s="69">
        <v>45685</v>
      </c>
      <c r="K19" s="40">
        <v>0</v>
      </c>
      <c r="L19" s="73" t="str">
        <f ca="1">IF(OR(tbl_ToDoList[[#This Row],[PROGRESSION]]="",tbl_ToDoList[[#This Row],[DÉMARRAGE]]="",tbl_ToDoList[[#This Row],[DEADLINE]]=""),"",IF(tbl_ToDoList[[#This Row],[PROGRESSION]]=0,'Calculs TDB GLOBAL'!$D$4,IF(AND(tbl_ToDoList[[#This Row],[PROGRESSION]]&gt;0,tbl_ToDoList[[#This Row],[PROGRESSION]]&lt;1,tbl_ToDoList[[#This Row],[DEADLINE]]&gt;TODAY()),'Calculs TDB GLOBAL'!$D$5,IF(AND(tbl_ToDoList[[#This Row],[PROGRESSION]]&gt;0,tbl_ToDoList[[#This Row],[PROGRESSION]]&lt;1,tbl_ToDoList[[#This Row],[DEADLINE]]&lt;=TODAY()),'Calculs TDB GLOBAL'!$D$6,'Calculs TDB GLOBAL'!$D$7))))</f>
        <v>En attente</v>
      </c>
      <c r="M19" s="64">
        <f>YEAR(tbl_ToDoList[[#This Row],[DEADLINE]])</f>
        <v>2025</v>
      </c>
      <c r="N19" s="64" t="str">
        <f>INDEX(tbl_TableCorrespo_Mois[Mois texte],MATCH(MONTH(tbl_ToDoList[[#This Row],[DEADLINE]]),tbl_TableCorrespo_Mois[Num Mois],0))</f>
        <v>JANVIER</v>
      </c>
      <c r="O19" s="64">
        <f>DATEDIF(tbl_ToDoList[[#This Row],[DÉMARRAGE]],tbl_ToDoList[[#This Row],[DEADLINE]],"d")</f>
        <v>92</v>
      </c>
      <c r="P19" s="64">
        <f ca="1">IF(tbl_ToDoList[[#This Row],[STATUT TÂCHE]]='Calculs TDB GLOBAL'!$D$6,1,0)</f>
        <v>0</v>
      </c>
      <c r="Q19" s="64">
        <f ca="1">IF(tbl_ToDoList[[#This Row],[STATUT TÂCHE]]='Calculs TDB GLOBAL'!$D$5,1,0)</f>
        <v>0</v>
      </c>
      <c r="R19" s="64">
        <f ca="1">IF(tbl_ToDoList[[#This Row],[STATUT TÂCHE]]='Calculs TDB GLOBAL'!$D$4,1,0)</f>
        <v>1</v>
      </c>
      <c r="S19" s="64">
        <f ca="1">IF(tbl_ToDoList[[#This Row],[STATUT TÂCHE]]='Calculs TDB GLOBAL'!$D$7,1,0)</f>
        <v>0</v>
      </c>
      <c r="T19" s="65" t="str">
        <f ca="1">IF(tbl_ToDoList[[#This Row],[STATUT TÂCHE]]='Calculs TDB GLOBAL'!$D$6,tbl_ToDoList[[#This Row],[PROGRESSION]],"")</f>
        <v/>
      </c>
      <c r="U19" s="65" t="str">
        <f ca="1">IF(tbl_ToDoList[[#This Row],[STATUT TÂCHE]]='Calculs TDB GLOBAL'!$D$5,tbl_ToDoList[[#This Row],[PROGRESSION]],"")</f>
        <v/>
      </c>
      <c r="V19" s="65">
        <f ca="1">IF(tbl_ToDoList[[#This Row],[STATUT TÂCHE]]='Calculs TDB GLOBAL'!$D$4,tbl_ToDoList[[#This Row],[PROGRESSION]],"")</f>
        <v>0</v>
      </c>
      <c r="W19" s="65" t="str">
        <f ca="1">IF(tbl_ToDoList[[#This Row],[STATUT TÂCHE]]='Calculs TDB GLOBAL'!$D$7,tbl_ToDoList[[#This Row],[PROGRESSION]],"")</f>
        <v/>
      </c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</row>
    <row r="20" spans="3:41" ht="19.2" customHeight="1" x14ac:dyDescent="0.3"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</row>
    <row r="21" spans="3:41" ht="19.2" customHeight="1" x14ac:dyDescent="0.3"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</row>
    <row r="22" spans="3:41" ht="19.2" customHeight="1" x14ac:dyDescent="0.3"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</row>
    <row r="23" spans="3:41" ht="19.2" customHeight="1" x14ac:dyDescent="0.3"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</row>
    <row r="24" spans="3:41" ht="19.2" customHeight="1" x14ac:dyDescent="0.3"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</row>
    <row r="25" spans="3:41" ht="19.2" customHeight="1" x14ac:dyDescent="0.3"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</row>
    <row r="26" spans="3:41" ht="19.2" customHeight="1" x14ac:dyDescent="0.3"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</row>
    <row r="27" spans="3:41" ht="19.2" customHeight="1" x14ac:dyDescent="0.3"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</row>
    <row r="28" spans="3:41" ht="19.2" customHeight="1" x14ac:dyDescent="0.3"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</row>
    <row r="29" spans="3:41" ht="19.2" customHeight="1" x14ac:dyDescent="0.3"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</row>
    <row r="30" spans="3:41" ht="19.2" customHeight="1" x14ac:dyDescent="0.3"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</row>
    <row r="31" spans="3:41" ht="19.2" customHeight="1" x14ac:dyDescent="0.3"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</row>
    <row r="32" spans="3:41" ht="19.2" customHeight="1" x14ac:dyDescent="0.3"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</row>
    <row r="33" spans="3:41" ht="19.2" customHeight="1" x14ac:dyDescent="0.3"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</row>
    <row r="34" spans="3:41" ht="19.2" customHeight="1" x14ac:dyDescent="0.3"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</row>
    <row r="35" spans="3:41" ht="19.2" customHeight="1" x14ac:dyDescent="0.3"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</row>
    <row r="36" spans="3:41" ht="19.2" customHeight="1" x14ac:dyDescent="0.3"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</row>
    <row r="37" spans="3:41" ht="19.2" customHeight="1" x14ac:dyDescent="0.3"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</row>
    <row r="38" spans="3:41" ht="19.2" customHeight="1" x14ac:dyDescent="0.3"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</row>
    <row r="39" spans="3:41" ht="19.2" customHeight="1" x14ac:dyDescent="0.3"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</row>
    <row r="40" spans="3:41" ht="19.2" customHeight="1" x14ac:dyDescent="0.3"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</row>
    <row r="41" spans="3:41" ht="19.2" customHeight="1" x14ac:dyDescent="0.3"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</row>
    <row r="42" spans="3:41" ht="19.2" customHeight="1" x14ac:dyDescent="0.3"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</row>
    <row r="43" spans="3:41" ht="19.2" customHeight="1" x14ac:dyDescent="0.3"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</row>
    <row r="44" spans="3:41" ht="19.2" customHeight="1" x14ac:dyDescent="0.3"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</row>
    <row r="45" spans="3:41" ht="19.2" customHeight="1" x14ac:dyDescent="0.3"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</row>
    <row r="46" spans="3:41" ht="19.2" customHeight="1" x14ac:dyDescent="0.3"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</row>
    <row r="47" spans="3:41" ht="19.2" customHeight="1" x14ac:dyDescent="0.3"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</row>
    <row r="48" spans="3:41" ht="19.2" customHeight="1" x14ac:dyDescent="0.3"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</row>
    <row r="49" spans="3:41" ht="19.2" customHeight="1" x14ac:dyDescent="0.3"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</row>
    <row r="50" spans="3:41" ht="19.2" customHeight="1" x14ac:dyDescent="0.3"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</row>
    <row r="51" spans="3:41" ht="19.2" customHeight="1" x14ac:dyDescent="0.3"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</row>
    <row r="52" spans="3:41" ht="19.2" customHeight="1" x14ac:dyDescent="0.3"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</row>
    <row r="53" spans="3:41" ht="19.2" customHeight="1" x14ac:dyDescent="0.3"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</row>
    <row r="54" spans="3:41" ht="19.2" customHeight="1" x14ac:dyDescent="0.3"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</row>
    <row r="55" spans="3:41" ht="19.2" customHeight="1" x14ac:dyDescent="0.3"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</row>
    <row r="56" spans="3:41" ht="19.2" customHeight="1" x14ac:dyDescent="0.3"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</row>
    <row r="57" spans="3:41" ht="19.2" customHeight="1" x14ac:dyDescent="0.3"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</row>
    <row r="58" spans="3:41" ht="19.2" customHeight="1" x14ac:dyDescent="0.3"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</row>
    <row r="59" spans="3:41" ht="19.2" customHeight="1" x14ac:dyDescent="0.3"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</row>
    <row r="60" spans="3:41" ht="19.2" customHeight="1" x14ac:dyDescent="0.3"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</row>
    <row r="61" spans="3:41" ht="19.2" customHeight="1" x14ac:dyDescent="0.3"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</row>
    <row r="62" spans="3:41" ht="19.2" customHeight="1" x14ac:dyDescent="0.3"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</row>
    <row r="63" spans="3:41" ht="19.2" customHeight="1" x14ac:dyDescent="0.3"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</row>
    <row r="64" spans="3:41" ht="19.2" customHeight="1" x14ac:dyDescent="0.3"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</row>
    <row r="65" spans="3:41" ht="19.2" customHeight="1" x14ac:dyDescent="0.3"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</row>
    <row r="66" spans="3:41" ht="19.2" customHeight="1" x14ac:dyDescent="0.3"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</row>
    <row r="67" spans="3:41" ht="19.2" customHeight="1" x14ac:dyDescent="0.3"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</row>
    <row r="68" spans="3:41" ht="19.2" customHeight="1" x14ac:dyDescent="0.3"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</row>
    <row r="69" spans="3:41" ht="19.2" customHeight="1" x14ac:dyDescent="0.3"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</row>
    <row r="70" spans="3:41" ht="19.2" customHeight="1" x14ac:dyDescent="0.3"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</row>
    <row r="71" spans="3:41" ht="19.2" customHeight="1" x14ac:dyDescent="0.3"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</row>
    <row r="72" spans="3:41" ht="19.2" customHeight="1" x14ac:dyDescent="0.3"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</row>
    <row r="73" spans="3:41" ht="19.2" customHeight="1" x14ac:dyDescent="0.3"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</row>
    <row r="74" spans="3:41" ht="19.2" customHeight="1" x14ac:dyDescent="0.3"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</row>
    <row r="75" spans="3:41" ht="19.2" customHeight="1" x14ac:dyDescent="0.3"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</row>
    <row r="76" spans="3:41" ht="19.2" customHeight="1" x14ac:dyDescent="0.3"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</row>
    <row r="77" spans="3:41" ht="19.2" customHeight="1" x14ac:dyDescent="0.3"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</row>
    <row r="78" spans="3:41" ht="19.2" customHeight="1" x14ac:dyDescent="0.3"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</row>
    <row r="79" spans="3:41" ht="19.2" customHeight="1" x14ac:dyDescent="0.3"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</row>
    <row r="80" spans="3:41" ht="19.2" customHeight="1" x14ac:dyDescent="0.3"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</row>
    <row r="81" spans="3:41" ht="19.2" customHeight="1" x14ac:dyDescent="0.3"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</row>
    <row r="82" spans="3:41" ht="19.2" customHeight="1" x14ac:dyDescent="0.3"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</row>
    <row r="83" spans="3:41" ht="19.2" customHeight="1" x14ac:dyDescent="0.3"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</row>
    <row r="84" spans="3:41" ht="19.2" customHeight="1" x14ac:dyDescent="0.3"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</row>
    <row r="85" spans="3:41" ht="19.2" customHeight="1" x14ac:dyDescent="0.3"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</row>
    <row r="86" spans="3:41" ht="19.2" customHeight="1" x14ac:dyDescent="0.3"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</row>
    <row r="87" spans="3:41" ht="19.2" customHeight="1" x14ac:dyDescent="0.3"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</row>
    <row r="88" spans="3:41" ht="19.2" customHeight="1" x14ac:dyDescent="0.3"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</row>
    <row r="89" spans="3:41" ht="19.2" customHeight="1" x14ac:dyDescent="0.3"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</row>
    <row r="90" spans="3:41" ht="19.2" customHeight="1" x14ac:dyDescent="0.3"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</row>
    <row r="91" spans="3:41" ht="19.2" customHeight="1" x14ac:dyDescent="0.3"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</row>
    <row r="92" spans="3:41" ht="19.2" customHeight="1" x14ac:dyDescent="0.3"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</row>
    <row r="93" spans="3:41" ht="19.2" customHeight="1" x14ac:dyDescent="0.3"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</row>
    <row r="94" spans="3:41" ht="19.2" customHeight="1" x14ac:dyDescent="0.3"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</row>
    <row r="95" spans="3:41" ht="19.2" customHeight="1" x14ac:dyDescent="0.3"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</row>
    <row r="96" spans="3:41" ht="19.2" customHeight="1" x14ac:dyDescent="0.3"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</row>
    <row r="97" spans="3:41" ht="19.2" customHeight="1" x14ac:dyDescent="0.3"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</row>
    <row r="98" spans="3:41" ht="19.2" customHeight="1" x14ac:dyDescent="0.3"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</row>
    <row r="99" spans="3:41" ht="19.2" customHeight="1" x14ac:dyDescent="0.3"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</row>
    <row r="100" spans="3:41" ht="19.2" customHeight="1" x14ac:dyDescent="0.3"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</row>
    <row r="101" spans="3:41" x14ac:dyDescent="0.3"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</row>
    <row r="102" spans="3:41" x14ac:dyDescent="0.3"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</row>
    <row r="103" spans="3:41" x14ac:dyDescent="0.3"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</row>
    <row r="104" spans="3:41" x14ac:dyDescent="0.3"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</row>
    <row r="105" spans="3:41" x14ac:dyDescent="0.3"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</row>
    <row r="106" spans="3:41" x14ac:dyDescent="0.3"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</row>
    <row r="107" spans="3:41" x14ac:dyDescent="0.3"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</row>
    <row r="108" spans="3:41" x14ac:dyDescent="0.3"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</row>
    <row r="109" spans="3:41" x14ac:dyDescent="0.3"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</row>
    <row r="110" spans="3:41" x14ac:dyDescent="0.3"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</row>
    <row r="111" spans="3:41" x14ac:dyDescent="0.3"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</row>
    <row r="112" spans="3:41" x14ac:dyDescent="0.3"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</row>
    <row r="113" spans="3:41" x14ac:dyDescent="0.3"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</row>
    <row r="114" spans="3:41" x14ac:dyDescent="0.3"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</row>
    <row r="115" spans="3:41" x14ac:dyDescent="0.3"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</row>
    <row r="116" spans="3:41" x14ac:dyDescent="0.3"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</row>
    <row r="117" spans="3:41" x14ac:dyDescent="0.3"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</row>
    <row r="118" spans="3:41" x14ac:dyDescent="0.3"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</row>
    <row r="119" spans="3:41" x14ac:dyDescent="0.3"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</row>
    <row r="120" spans="3:41" x14ac:dyDescent="0.3"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</row>
    <row r="121" spans="3:41" x14ac:dyDescent="0.3"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</row>
    <row r="122" spans="3:41" x14ac:dyDescent="0.3"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</row>
    <row r="123" spans="3:41" x14ac:dyDescent="0.3"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</row>
    <row r="124" spans="3:41" x14ac:dyDescent="0.3"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</row>
    <row r="125" spans="3:41" x14ac:dyDescent="0.3"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</row>
    <row r="126" spans="3:41" x14ac:dyDescent="0.3"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</row>
    <row r="127" spans="3:41" x14ac:dyDescent="0.3"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</row>
    <row r="128" spans="3:41" x14ac:dyDescent="0.3"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</row>
    <row r="129" spans="3:41" x14ac:dyDescent="0.3"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</row>
    <row r="130" spans="3:41" x14ac:dyDescent="0.3"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</row>
    <row r="131" spans="3:41" x14ac:dyDescent="0.3"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</row>
    <row r="132" spans="3:41" x14ac:dyDescent="0.3"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</row>
    <row r="133" spans="3:41" x14ac:dyDescent="0.3"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</row>
    <row r="134" spans="3:41" x14ac:dyDescent="0.3"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</row>
    <row r="135" spans="3:41" x14ac:dyDescent="0.3"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</row>
    <row r="136" spans="3:41" x14ac:dyDescent="0.3"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</row>
    <row r="137" spans="3:41" x14ac:dyDescent="0.3"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</row>
    <row r="138" spans="3:41" x14ac:dyDescent="0.3"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</row>
    <row r="139" spans="3:41" x14ac:dyDescent="0.3"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</row>
    <row r="140" spans="3:41" x14ac:dyDescent="0.3"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</row>
    <row r="141" spans="3:41" x14ac:dyDescent="0.3"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</row>
    <row r="142" spans="3:41" x14ac:dyDescent="0.3"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</row>
    <row r="143" spans="3:41" x14ac:dyDescent="0.3"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</row>
    <row r="144" spans="3:41" x14ac:dyDescent="0.3"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</row>
    <row r="145" spans="3:41" x14ac:dyDescent="0.3"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</row>
    <row r="146" spans="3:41" x14ac:dyDescent="0.3"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</row>
    <row r="147" spans="3:41" x14ac:dyDescent="0.3"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</row>
    <row r="148" spans="3:41" x14ac:dyDescent="0.3"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</row>
    <row r="149" spans="3:41" x14ac:dyDescent="0.3"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</row>
    <row r="150" spans="3:41" x14ac:dyDescent="0.3"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</row>
    <row r="151" spans="3:41" x14ac:dyDescent="0.3"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</row>
    <row r="152" spans="3:41" x14ac:dyDescent="0.3"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</row>
    <row r="153" spans="3:41" x14ac:dyDescent="0.3"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</row>
    <row r="154" spans="3:41" x14ac:dyDescent="0.3"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</row>
    <row r="155" spans="3:41" x14ac:dyDescent="0.3"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</row>
    <row r="156" spans="3:41" x14ac:dyDescent="0.3"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</row>
    <row r="157" spans="3:41" x14ac:dyDescent="0.3"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</row>
    <row r="158" spans="3:41" x14ac:dyDescent="0.3"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</row>
    <row r="159" spans="3:41" x14ac:dyDescent="0.3"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</row>
    <row r="160" spans="3:41" x14ac:dyDescent="0.3"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</row>
    <row r="161" spans="3:41" x14ac:dyDescent="0.3"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</row>
    <row r="162" spans="3:41" x14ac:dyDescent="0.3"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</row>
    <row r="163" spans="3:41" x14ac:dyDescent="0.3"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</row>
    <row r="164" spans="3:41" x14ac:dyDescent="0.3"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</row>
    <row r="165" spans="3:41" x14ac:dyDescent="0.3"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</row>
    <row r="166" spans="3:41" x14ac:dyDescent="0.3"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</row>
    <row r="167" spans="3:41" x14ac:dyDescent="0.3"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</row>
    <row r="168" spans="3:41" x14ac:dyDescent="0.3"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</row>
    <row r="169" spans="3:41" x14ac:dyDescent="0.3"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</row>
    <row r="170" spans="3:41" x14ac:dyDescent="0.3"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</row>
    <row r="171" spans="3:41" x14ac:dyDescent="0.3"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</row>
    <row r="172" spans="3:41" x14ac:dyDescent="0.3"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</row>
    <row r="173" spans="3:41" x14ac:dyDescent="0.3"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</row>
    <row r="174" spans="3:41" x14ac:dyDescent="0.3"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</row>
    <row r="175" spans="3:41" x14ac:dyDescent="0.3"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</row>
    <row r="176" spans="3:41" x14ac:dyDescent="0.3"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</row>
    <row r="177" spans="3:41" x14ac:dyDescent="0.3"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</row>
    <row r="178" spans="3:41" x14ac:dyDescent="0.3"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</row>
    <row r="179" spans="3:41" x14ac:dyDescent="0.3"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</row>
    <row r="180" spans="3:41" x14ac:dyDescent="0.3"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</row>
    <row r="181" spans="3:41" x14ac:dyDescent="0.3"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</row>
    <row r="182" spans="3:41" x14ac:dyDescent="0.3"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</row>
    <row r="183" spans="3:41" x14ac:dyDescent="0.3"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</row>
    <row r="184" spans="3:41" x14ac:dyDescent="0.3"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</row>
    <row r="185" spans="3:41" x14ac:dyDescent="0.3"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</row>
    <row r="186" spans="3:41" x14ac:dyDescent="0.3"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</row>
    <row r="187" spans="3:41" x14ac:dyDescent="0.3"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</row>
    <row r="188" spans="3:41" x14ac:dyDescent="0.3"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</row>
    <row r="189" spans="3:41" x14ac:dyDescent="0.3"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</row>
    <row r="190" spans="3:41" x14ac:dyDescent="0.3"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</row>
    <row r="191" spans="3:41" x14ac:dyDescent="0.3"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</row>
    <row r="192" spans="3:41" x14ac:dyDescent="0.3"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</row>
    <row r="193" spans="3:41" x14ac:dyDescent="0.3"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</row>
    <row r="194" spans="3:41" x14ac:dyDescent="0.3"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</row>
    <row r="195" spans="3:41" x14ac:dyDescent="0.3"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</row>
    <row r="196" spans="3:41" x14ac:dyDescent="0.3"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</row>
    <row r="197" spans="3:41" x14ac:dyDescent="0.3"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</row>
    <row r="198" spans="3:41" x14ac:dyDescent="0.3"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</row>
    <row r="199" spans="3:41" x14ac:dyDescent="0.3"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</row>
    <row r="200" spans="3:41" x14ac:dyDescent="0.3"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</row>
    <row r="201" spans="3:41" x14ac:dyDescent="0.3"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</row>
    <row r="202" spans="3:41" x14ac:dyDescent="0.3"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</row>
    <row r="203" spans="3:41" x14ac:dyDescent="0.3"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</row>
    <row r="204" spans="3:41" x14ac:dyDescent="0.3"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</row>
    <row r="205" spans="3:41" x14ac:dyDescent="0.3"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</row>
    <row r="206" spans="3:41" x14ac:dyDescent="0.3"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</row>
    <row r="207" spans="3:41" x14ac:dyDescent="0.3"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</row>
    <row r="208" spans="3:41" x14ac:dyDescent="0.3"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</row>
    <row r="209" spans="3:41" x14ac:dyDescent="0.3"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</row>
    <row r="210" spans="3:41" x14ac:dyDescent="0.3"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</row>
    <row r="211" spans="3:41" x14ac:dyDescent="0.3"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</row>
    <row r="212" spans="3:41" x14ac:dyDescent="0.3"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</row>
    <row r="213" spans="3:41" x14ac:dyDescent="0.3"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</row>
    <row r="214" spans="3:41" x14ac:dyDescent="0.3"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</row>
    <row r="215" spans="3:41" x14ac:dyDescent="0.3"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</row>
    <row r="216" spans="3:41" x14ac:dyDescent="0.3"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</row>
    <row r="217" spans="3:41" x14ac:dyDescent="0.3"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</row>
    <row r="218" spans="3:41" x14ac:dyDescent="0.3"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</row>
    <row r="219" spans="3:41" x14ac:dyDescent="0.3"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</row>
    <row r="220" spans="3:41" x14ac:dyDescent="0.3"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</row>
    <row r="221" spans="3:41" x14ac:dyDescent="0.3"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</row>
    <row r="222" spans="3:41" x14ac:dyDescent="0.3"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</row>
    <row r="223" spans="3:41" x14ac:dyDescent="0.3"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</row>
    <row r="224" spans="3:41" x14ac:dyDescent="0.3"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</row>
    <row r="225" spans="3:41" x14ac:dyDescent="0.3"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9"/>
    </row>
    <row r="226" spans="3:41" x14ac:dyDescent="0.3"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</row>
    <row r="227" spans="3:41" x14ac:dyDescent="0.3"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</row>
    <row r="228" spans="3:41" x14ac:dyDescent="0.3"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</row>
    <row r="229" spans="3:41" x14ac:dyDescent="0.3"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</row>
    <row r="230" spans="3:41" x14ac:dyDescent="0.3"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9"/>
    </row>
    <row r="231" spans="3:41" x14ac:dyDescent="0.3"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</row>
    <row r="232" spans="3:41" x14ac:dyDescent="0.3"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9"/>
    </row>
    <row r="233" spans="3:41" x14ac:dyDescent="0.3"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</row>
    <row r="234" spans="3:41" x14ac:dyDescent="0.3"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9"/>
    </row>
    <row r="235" spans="3:41" x14ac:dyDescent="0.3"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</row>
    <row r="236" spans="3:41" x14ac:dyDescent="0.3"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</row>
    <row r="237" spans="3:41" x14ac:dyDescent="0.3"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</row>
    <row r="238" spans="3:41" x14ac:dyDescent="0.3"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</row>
    <row r="239" spans="3:41" x14ac:dyDescent="0.3"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</row>
    <row r="240" spans="3:41" x14ac:dyDescent="0.3"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</row>
    <row r="241" spans="3:41" x14ac:dyDescent="0.3"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</row>
    <row r="242" spans="3:41" x14ac:dyDescent="0.3"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</row>
    <row r="243" spans="3:41" x14ac:dyDescent="0.3"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</row>
    <row r="244" spans="3:41" x14ac:dyDescent="0.3"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</row>
    <row r="245" spans="3:41" x14ac:dyDescent="0.3"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</row>
    <row r="246" spans="3:41" x14ac:dyDescent="0.3"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  <c r="AM246" s="49"/>
      <c r="AN246" s="49"/>
      <c r="AO246" s="49"/>
    </row>
    <row r="247" spans="3:41" x14ac:dyDescent="0.3"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9"/>
    </row>
    <row r="248" spans="3:41" x14ac:dyDescent="0.3"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</row>
    <row r="249" spans="3:41" x14ac:dyDescent="0.3"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9"/>
    </row>
    <row r="250" spans="3:41" x14ac:dyDescent="0.3"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9"/>
      <c r="AO250" s="49"/>
    </row>
    <row r="251" spans="3:41" x14ac:dyDescent="0.3"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9"/>
    </row>
    <row r="252" spans="3:41" x14ac:dyDescent="0.3"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AO252" s="49"/>
    </row>
    <row r="253" spans="3:41" x14ac:dyDescent="0.3"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9"/>
    </row>
    <row r="254" spans="3:41" x14ac:dyDescent="0.3"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9"/>
      <c r="AO254" s="49"/>
    </row>
    <row r="255" spans="3:41" x14ac:dyDescent="0.3"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9"/>
    </row>
    <row r="256" spans="3:41" x14ac:dyDescent="0.3"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49"/>
      <c r="AO256" s="49"/>
    </row>
    <row r="257" spans="3:41" x14ac:dyDescent="0.3"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AO257" s="49"/>
    </row>
    <row r="258" spans="3:41" x14ac:dyDescent="0.3"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49"/>
      <c r="AO258" s="49"/>
    </row>
    <row r="259" spans="3:41" x14ac:dyDescent="0.3"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AO259" s="49"/>
    </row>
    <row r="260" spans="3:41" x14ac:dyDescent="0.3"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9"/>
      <c r="AO260" s="49"/>
    </row>
    <row r="261" spans="3:41" x14ac:dyDescent="0.3"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9"/>
      <c r="AO261" s="49"/>
    </row>
    <row r="262" spans="3:41" x14ac:dyDescent="0.3"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49"/>
      <c r="AO262" s="49"/>
    </row>
    <row r="263" spans="3:41" x14ac:dyDescent="0.3"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49"/>
      <c r="AO263" s="49"/>
    </row>
    <row r="264" spans="3:41" x14ac:dyDescent="0.3"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9"/>
      <c r="AO264" s="49"/>
    </row>
    <row r="265" spans="3:41" x14ac:dyDescent="0.3"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49"/>
      <c r="AO265" s="49"/>
    </row>
    <row r="266" spans="3:41" x14ac:dyDescent="0.3"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49"/>
      <c r="AO266" s="49"/>
    </row>
    <row r="267" spans="3:41" x14ac:dyDescent="0.3"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9"/>
      <c r="AO267" s="49"/>
    </row>
    <row r="268" spans="3:41" x14ac:dyDescent="0.3"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49"/>
      <c r="AO268" s="49"/>
    </row>
    <row r="269" spans="3:41" x14ac:dyDescent="0.3"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9"/>
      <c r="AO269" s="49"/>
    </row>
    <row r="270" spans="3:41" x14ac:dyDescent="0.3"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49"/>
      <c r="AO270" s="49"/>
    </row>
    <row r="271" spans="3:41" x14ac:dyDescent="0.3"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49"/>
      <c r="AO271" s="49"/>
    </row>
    <row r="272" spans="3:41" x14ac:dyDescent="0.3"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9"/>
      <c r="AO272" s="49"/>
    </row>
    <row r="273" spans="3:41" x14ac:dyDescent="0.3"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9"/>
    </row>
    <row r="274" spans="3:41" x14ac:dyDescent="0.3"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9"/>
      <c r="AM274" s="49"/>
      <c r="AN274" s="49"/>
      <c r="AO274" s="49"/>
    </row>
    <row r="275" spans="3:41" x14ac:dyDescent="0.3"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49"/>
      <c r="AO275" s="49"/>
    </row>
    <row r="276" spans="3:41" x14ac:dyDescent="0.3"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9"/>
      <c r="AM276" s="49"/>
      <c r="AN276" s="49"/>
      <c r="AO276" s="49"/>
    </row>
    <row r="277" spans="3:41" x14ac:dyDescent="0.3"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49"/>
      <c r="AO277" s="49"/>
    </row>
    <row r="278" spans="3:41" x14ac:dyDescent="0.3"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49"/>
      <c r="AO278" s="49"/>
    </row>
    <row r="279" spans="3:41" x14ac:dyDescent="0.3"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9"/>
    </row>
    <row r="280" spans="3:41" x14ac:dyDescent="0.3"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49"/>
      <c r="AO280" s="49"/>
    </row>
    <row r="281" spans="3:41" x14ac:dyDescent="0.3"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9"/>
      <c r="AO281" s="49"/>
    </row>
    <row r="282" spans="3:41" x14ac:dyDescent="0.3"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9"/>
      <c r="AM282" s="49"/>
      <c r="AN282" s="49"/>
      <c r="AO282" s="49"/>
    </row>
    <row r="283" spans="3:41" x14ac:dyDescent="0.3"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9"/>
      <c r="AO283" s="49"/>
    </row>
    <row r="284" spans="3:41" x14ac:dyDescent="0.3"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49"/>
      <c r="AO284" s="49"/>
    </row>
    <row r="285" spans="3:41" x14ac:dyDescent="0.3"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9"/>
      <c r="AO285" s="49"/>
    </row>
    <row r="286" spans="3:41" x14ac:dyDescent="0.3"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  <c r="AM286" s="49"/>
      <c r="AN286" s="49"/>
      <c r="AO286" s="49"/>
    </row>
    <row r="287" spans="3:41" x14ac:dyDescent="0.3"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  <c r="AM287" s="49"/>
      <c r="AN287" s="49"/>
      <c r="AO287" s="49"/>
    </row>
    <row r="288" spans="3:41" x14ac:dyDescent="0.3"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49"/>
      <c r="AO288" s="49"/>
    </row>
    <row r="289" spans="3:41" x14ac:dyDescent="0.3"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AN289" s="49"/>
      <c r="AO289" s="49"/>
    </row>
    <row r="290" spans="3:41" x14ac:dyDescent="0.3"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AN290" s="49"/>
      <c r="AO290" s="49"/>
    </row>
    <row r="291" spans="3:41" x14ac:dyDescent="0.3"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AN291" s="49"/>
      <c r="AO291" s="49"/>
    </row>
    <row r="292" spans="3:41" x14ac:dyDescent="0.3"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9"/>
      <c r="AM292" s="49"/>
      <c r="AN292" s="49"/>
      <c r="AO292" s="49"/>
    </row>
    <row r="293" spans="3:41" x14ac:dyDescent="0.3"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9"/>
      <c r="AM293" s="49"/>
      <c r="AN293" s="49"/>
      <c r="AO293" s="49"/>
    </row>
    <row r="294" spans="3:41" x14ac:dyDescent="0.3"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9"/>
      <c r="AM294" s="49"/>
      <c r="AN294" s="49"/>
      <c r="AO294" s="49"/>
    </row>
    <row r="295" spans="3:41" x14ac:dyDescent="0.3"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9"/>
      <c r="AM295" s="49"/>
      <c r="AN295" s="49"/>
      <c r="AO295" s="49"/>
    </row>
    <row r="296" spans="3:41" x14ac:dyDescent="0.3"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49"/>
      <c r="AO296" s="49"/>
    </row>
    <row r="297" spans="3:41" x14ac:dyDescent="0.3"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9"/>
      <c r="AO297" s="49"/>
    </row>
    <row r="298" spans="3:41" x14ac:dyDescent="0.3"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49"/>
      <c r="AO298" s="49"/>
    </row>
    <row r="299" spans="3:41" x14ac:dyDescent="0.3"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49"/>
      <c r="AO299" s="49"/>
    </row>
    <row r="300" spans="3:41" x14ac:dyDescent="0.3"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9"/>
      <c r="AM300" s="49"/>
      <c r="AN300" s="49"/>
      <c r="AO300" s="49"/>
    </row>
    <row r="301" spans="3:41" x14ac:dyDescent="0.3"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49"/>
      <c r="AO301" s="49"/>
    </row>
    <row r="302" spans="3:41" x14ac:dyDescent="0.3"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L302" s="49"/>
      <c r="AM302" s="49"/>
      <c r="AN302" s="49"/>
      <c r="AO302" s="49"/>
    </row>
    <row r="303" spans="3:41" x14ac:dyDescent="0.3"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AN303" s="49"/>
      <c r="AO303" s="49"/>
    </row>
    <row r="304" spans="3:41" x14ac:dyDescent="0.3"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9"/>
      <c r="AM304" s="49"/>
      <c r="AN304" s="49"/>
      <c r="AO304" s="49"/>
    </row>
    <row r="305" spans="3:41" x14ac:dyDescent="0.3"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L305" s="49"/>
      <c r="AM305" s="49"/>
      <c r="AN305" s="49"/>
      <c r="AO305" s="49"/>
    </row>
    <row r="306" spans="3:41" x14ac:dyDescent="0.3"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9"/>
      <c r="AM306" s="49"/>
      <c r="AN306" s="49"/>
      <c r="AO306" s="49"/>
    </row>
    <row r="307" spans="3:41" x14ac:dyDescent="0.3"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49"/>
      <c r="AK307" s="49"/>
      <c r="AL307" s="49"/>
      <c r="AM307" s="49"/>
      <c r="AN307" s="49"/>
      <c r="AO307" s="49"/>
    </row>
    <row r="308" spans="3:41" x14ac:dyDescent="0.3"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49"/>
      <c r="AK308" s="49"/>
      <c r="AL308" s="49"/>
      <c r="AM308" s="49"/>
      <c r="AN308" s="49"/>
      <c r="AO308" s="49"/>
    </row>
    <row r="309" spans="3:41" x14ac:dyDescent="0.3"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49"/>
      <c r="AK309" s="49"/>
      <c r="AL309" s="49"/>
      <c r="AM309" s="49"/>
      <c r="AN309" s="49"/>
      <c r="AO309" s="49"/>
    </row>
    <row r="310" spans="3:41" x14ac:dyDescent="0.3"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49"/>
      <c r="AK310" s="49"/>
      <c r="AL310" s="49"/>
      <c r="AM310" s="49"/>
      <c r="AN310" s="49"/>
      <c r="AO310" s="49"/>
    </row>
    <row r="311" spans="3:41" x14ac:dyDescent="0.3"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49"/>
      <c r="AM311" s="49"/>
      <c r="AN311" s="49"/>
      <c r="AO311" s="49"/>
    </row>
    <row r="312" spans="3:41" x14ac:dyDescent="0.3"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  <c r="AE312" s="49"/>
      <c r="AF312" s="49"/>
      <c r="AG312" s="49"/>
      <c r="AH312" s="49"/>
      <c r="AI312" s="49"/>
      <c r="AJ312" s="49"/>
      <c r="AK312" s="49"/>
      <c r="AL312" s="49"/>
      <c r="AM312" s="49"/>
      <c r="AN312" s="49"/>
      <c r="AO312" s="49"/>
    </row>
    <row r="313" spans="3:41" x14ac:dyDescent="0.3"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  <c r="AE313" s="49"/>
      <c r="AF313" s="49"/>
      <c r="AG313" s="49"/>
      <c r="AH313" s="49"/>
      <c r="AI313" s="49"/>
      <c r="AJ313" s="49"/>
      <c r="AK313" s="49"/>
      <c r="AL313" s="49"/>
      <c r="AM313" s="49"/>
      <c r="AN313" s="49"/>
      <c r="AO313" s="49"/>
    </row>
    <row r="314" spans="3:41" x14ac:dyDescent="0.3"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  <c r="AE314" s="49"/>
      <c r="AF314" s="49"/>
      <c r="AG314" s="49"/>
      <c r="AH314" s="49"/>
      <c r="AI314" s="49"/>
      <c r="AJ314" s="49"/>
      <c r="AK314" s="49"/>
      <c r="AL314" s="49"/>
      <c r="AM314" s="49"/>
      <c r="AN314" s="49"/>
      <c r="AO314" s="49"/>
    </row>
    <row r="315" spans="3:41" x14ac:dyDescent="0.3"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  <c r="AG315" s="49"/>
      <c r="AH315" s="49"/>
      <c r="AI315" s="49"/>
      <c r="AJ315" s="49"/>
      <c r="AK315" s="49"/>
      <c r="AL315" s="49"/>
      <c r="AM315" s="49"/>
      <c r="AN315" s="49"/>
      <c r="AO315" s="49"/>
    </row>
    <row r="316" spans="3:41" x14ac:dyDescent="0.3"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  <c r="AE316" s="49"/>
      <c r="AF316" s="49"/>
      <c r="AG316" s="49"/>
      <c r="AH316" s="49"/>
      <c r="AI316" s="49"/>
      <c r="AJ316" s="49"/>
      <c r="AK316" s="49"/>
      <c r="AL316" s="49"/>
      <c r="AM316" s="49"/>
      <c r="AN316" s="49"/>
      <c r="AO316" s="49"/>
    </row>
    <row r="317" spans="3:41" x14ac:dyDescent="0.3"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L317" s="49"/>
      <c r="AM317" s="49"/>
      <c r="AN317" s="49"/>
      <c r="AO317" s="49"/>
    </row>
    <row r="318" spans="3:41" x14ac:dyDescent="0.3"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  <c r="AE318" s="49"/>
      <c r="AF318" s="49"/>
      <c r="AG318" s="49"/>
      <c r="AH318" s="49"/>
      <c r="AI318" s="49"/>
      <c r="AJ318" s="49"/>
      <c r="AK318" s="49"/>
      <c r="AL318" s="49"/>
      <c r="AM318" s="49"/>
      <c r="AN318" s="49"/>
      <c r="AO318" s="49"/>
    </row>
    <row r="319" spans="3:41" x14ac:dyDescent="0.3"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  <c r="AE319" s="49"/>
      <c r="AF319" s="49"/>
      <c r="AG319" s="49"/>
      <c r="AH319" s="49"/>
      <c r="AI319" s="49"/>
      <c r="AJ319" s="49"/>
      <c r="AK319" s="49"/>
      <c r="AL319" s="49"/>
      <c r="AM319" s="49"/>
      <c r="AN319" s="49"/>
      <c r="AO319" s="49"/>
    </row>
    <row r="320" spans="3:41" x14ac:dyDescent="0.3"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  <c r="AE320" s="49"/>
      <c r="AF320" s="49"/>
      <c r="AG320" s="49"/>
      <c r="AH320" s="49"/>
      <c r="AI320" s="49"/>
      <c r="AJ320" s="49"/>
      <c r="AK320" s="49"/>
      <c r="AL320" s="49"/>
      <c r="AM320" s="49"/>
      <c r="AN320" s="49"/>
      <c r="AO320" s="49"/>
    </row>
    <row r="321" spans="3:41" x14ac:dyDescent="0.3"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  <c r="AE321" s="49"/>
      <c r="AF321" s="49"/>
      <c r="AG321" s="49"/>
      <c r="AH321" s="49"/>
      <c r="AI321" s="49"/>
      <c r="AJ321" s="49"/>
      <c r="AK321" s="49"/>
      <c r="AL321" s="49"/>
      <c r="AM321" s="49"/>
      <c r="AN321" s="49"/>
      <c r="AO321" s="49"/>
    </row>
    <row r="322" spans="3:41" x14ac:dyDescent="0.3"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  <c r="AE322" s="49"/>
      <c r="AF322" s="49"/>
      <c r="AG322" s="49"/>
      <c r="AH322" s="49"/>
      <c r="AI322" s="49"/>
      <c r="AJ322" s="49"/>
      <c r="AK322" s="49"/>
      <c r="AL322" s="49"/>
      <c r="AM322" s="49"/>
      <c r="AN322" s="49"/>
      <c r="AO322" s="49"/>
    </row>
    <row r="323" spans="3:41" x14ac:dyDescent="0.3"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  <c r="AE323" s="49"/>
      <c r="AF323" s="49"/>
      <c r="AG323" s="49"/>
      <c r="AH323" s="49"/>
      <c r="AI323" s="49"/>
      <c r="AJ323" s="49"/>
      <c r="AK323" s="49"/>
      <c r="AL323" s="49"/>
      <c r="AM323" s="49"/>
      <c r="AN323" s="49"/>
      <c r="AO323" s="49"/>
    </row>
    <row r="324" spans="3:41" x14ac:dyDescent="0.3"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  <c r="AE324" s="49"/>
      <c r="AF324" s="49"/>
      <c r="AG324" s="49"/>
      <c r="AH324" s="49"/>
      <c r="AI324" s="49"/>
      <c r="AJ324" s="49"/>
      <c r="AK324" s="49"/>
      <c r="AL324" s="49"/>
      <c r="AM324" s="49"/>
      <c r="AN324" s="49"/>
      <c r="AO324" s="49"/>
    </row>
    <row r="325" spans="3:41" x14ac:dyDescent="0.3"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  <c r="AE325" s="49"/>
      <c r="AF325" s="49"/>
      <c r="AG325" s="49"/>
      <c r="AH325" s="49"/>
      <c r="AI325" s="49"/>
      <c r="AJ325" s="49"/>
      <c r="AK325" s="49"/>
      <c r="AL325" s="49"/>
      <c r="AM325" s="49"/>
      <c r="AN325" s="49"/>
      <c r="AO325" s="49"/>
    </row>
    <row r="326" spans="3:41" x14ac:dyDescent="0.3"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  <c r="AE326" s="49"/>
      <c r="AF326" s="49"/>
      <c r="AG326" s="49"/>
      <c r="AH326" s="49"/>
      <c r="AI326" s="49"/>
      <c r="AJ326" s="49"/>
      <c r="AK326" s="49"/>
      <c r="AL326" s="49"/>
      <c r="AM326" s="49"/>
      <c r="AN326" s="49"/>
      <c r="AO326" s="49"/>
    </row>
    <row r="327" spans="3:41" x14ac:dyDescent="0.3"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  <c r="AG327" s="49"/>
      <c r="AH327" s="49"/>
      <c r="AI327" s="49"/>
      <c r="AJ327" s="49"/>
      <c r="AK327" s="49"/>
      <c r="AL327" s="49"/>
      <c r="AM327" s="49"/>
      <c r="AN327" s="49"/>
      <c r="AO327" s="49"/>
    </row>
    <row r="328" spans="3:41" x14ac:dyDescent="0.3"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  <c r="AE328" s="49"/>
      <c r="AF328" s="49"/>
      <c r="AG328" s="49"/>
      <c r="AH328" s="49"/>
      <c r="AI328" s="49"/>
      <c r="AJ328" s="49"/>
      <c r="AK328" s="49"/>
      <c r="AL328" s="49"/>
      <c r="AM328" s="49"/>
      <c r="AN328" s="49"/>
      <c r="AO328" s="49"/>
    </row>
    <row r="329" spans="3:41" x14ac:dyDescent="0.3"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49"/>
      <c r="AK329" s="49"/>
      <c r="AL329" s="49"/>
      <c r="AM329" s="49"/>
      <c r="AN329" s="49"/>
      <c r="AO329" s="49"/>
    </row>
    <row r="330" spans="3:41" x14ac:dyDescent="0.3"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  <c r="AE330" s="49"/>
      <c r="AF330" s="49"/>
      <c r="AG330" s="49"/>
      <c r="AH330" s="49"/>
      <c r="AI330" s="49"/>
      <c r="AJ330" s="49"/>
      <c r="AK330" s="49"/>
      <c r="AL330" s="49"/>
      <c r="AM330" s="49"/>
      <c r="AN330" s="49"/>
      <c r="AO330" s="49"/>
    </row>
    <row r="331" spans="3:41" x14ac:dyDescent="0.3"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  <c r="AE331" s="49"/>
      <c r="AF331" s="49"/>
      <c r="AG331" s="49"/>
      <c r="AH331" s="49"/>
      <c r="AI331" s="49"/>
      <c r="AJ331" s="49"/>
      <c r="AK331" s="49"/>
      <c r="AL331" s="49"/>
      <c r="AM331" s="49"/>
      <c r="AN331" s="49"/>
      <c r="AO331" s="49"/>
    </row>
    <row r="332" spans="3:41" x14ac:dyDescent="0.3"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  <c r="AE332" s="49"/>
      <c r="AF332" s="49"/>
      <c r="AG332" s="49"/>
      <c r="AH332" s="49"/>
      <c r="AI332" s="49"/>
      <c r="AJ332" s="49"/>
      <c r="AK332" s="49"/>
      <c r="AL332" s="49"/>
      <c r="AM332" s="49"/>
      <c r="AN332" s="49"/>
      <c r="AO332" s="49"/>
    </row>
    <row r="333" spans="3:41" x14ac:dyDescent="0.3"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49"/>
      <c r="AK333" s="49"/>
      <c r="AL333" s="49"/>
      <c r="AM333" s="49"/>
      <c r="AN333" s="49"/>
      <c r="AO333" s="49"/>
    </row>
    <row r="334" spans="3:41" x14ac:dyDescent="0.3"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  <c r="AE334" s="49"/>
      <c r="AF334" s="49"/>
      <c r="AG334" s="49"/>
      <c r="AH334" s="49"/>
      <c r="AI334" s="49"/>
      <c r="AJ334" s="49"/>
      <c r="AK334" s="49"/>
      <c r="AL334" s="49"/>
      <c r="AM334" s="49"/>
      <c r="AN334" s="49"/>
      <c r="AO334" s="49"/>
    </row>
    <row r="335" spans="3:41" x14ac:dyDescent="0.3"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  <c r="AE335" s="49"/>
      <c r="AF335" s="49"/>
      <c r="AG335" s="49"/>
      <c r="AH335" s="49"/>
      <c r="AI335" s="49"/>
      <c r="AJ335" s="49"/>
      <c r="AK335" s="49"/>
      <c r="AL335" s="49"/>
      <c r="AM335" s="49"/>
      <c r="AN335" s="49"/>
      <c r="AO335" s="49"/>
    </row>
    <row r="336" spans="3:41" x14ac:dyDescent="0.3"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  <c r="AE336" s="49"/>
      <c r="AF336" s="49"/>
      <c r="AG336" s="49"/>
      <c r="AH336" s="49"/>
      <c r="AI336" s="49"/>
      <c r="AJ336" s="49"/>
      <c r="AK336" s="49"/>
      <c r="AL336" s="49"/>
      <c r="AM336" s="49"/>
      <c r="AN336" s="49"/>
      <c r="AO336" s="49"/>
    </row>
    <row r="337" spans="3:41" x14ac:dyDescent="0.3"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  <c r="AE337" s="49"/>
      <c r="AF337" s="49"/>
      <c r="AG337" s="49"/>
      <c r="AH337" s="49"/>
      <c r="AI337" s="49"/>
      <c r="AJ337" s="49"/>
      <c r="AK337" s="49"/>
      <c r="AL337" s="49"/>
      <c r="AM337" s="49"/>
      <c r="AN337" s="49"/>
      <c r="AO337" s="49"/>
    </row>
    <row r="338" spans="3:41" x14ac:dyDescent="0.3"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  <c r="AE338" s="49"/>
      <c r="AF338" s="49"/>
      <c r="AG338" s="49"/>
      <c r="AH338" s="49"/>
      <c r="AI338" s="49"/>
      <c r="AJ338" s="49"/>
      <c r="AK338" s="49"/>
      <c r="AL338" s="49"/>
      <c r="AM338" s="49"/>
      <c r="AN338" s="49"/>
      <c r="AO338" s="49"/>
    </row>
    <row r="339" spans="3:41" x14ac:dyDescent="0.3"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9"/>
      <c r="AM339" s="49"/>
      <c r="AN339" s="49"/>
      <c r="AO339" s="49"/>
    </row>
    <row r="340" spans="3:41" x14ac:dyDescent="0.3"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  <c r="AG340" s="49"/>
      <c r="AH340" s="49"/>
      <c r="AI340" s="49"/>
      <c r="AJ340" s="49"/>
      <c r="AK340" s="49"/>
      <c r="AL340" s="49"/>
      <c r="AM340" s="49"/>
      <c r="AN340" s="49"/>
      <c r="AO340" s="49"/>
    </row>
    <row r="341" spans="3:41" x14ac:dyDescent="0.3"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  <c r="AE341" s="49"/>
      <c r="AF341" s="49"/>
      <c r="AG341" s="49"/>
      <c r="AH341" s="49"/>
      <c r="AI341" s="49"/>
      <c r="AJ341" s="49"/>
      <c r="AK341" s="49"/>
      <c r="AL341" s="49"/>
      <c r="AM341" s="49"/>
      <c r="AN341" s="49"/>
      <c r="AO341" s="49"/>
    </row>
    <row r="342" spans="3:41" x14ac:dyDescent="0.3"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  <c r="AE342" s="49"/>
      <c r="AF342" s="49"/>
      <c r="AG342" s="49"/>
      <c r="AH342" s="49"/>
      <c r="AI342" s="49"/>
      <c r="AJ342" s="49"/>
      <c r="AK342" s="49"/>
      <c r="AL342" s="49"/>
      <c r="AM342" s="49"/>
      <c r="AN342" s="49"/>
      <c r="AO342" s="49"/>
    </row>
    <row r="343" spans="3:41" x14ac:dyDescent="0.3"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  <c r="AE343" s="49"/>
      <c r="AF343" s="49"/>
      <c r="AG343" s="49"/>
      <c r="AH343" s="49"/>
      <c r="AI343" s="49"/>
      <c r="AJ343" s="49"/>
      <c r="AK343" s="49"/>
      <c r="AL343" s="49"/>
      <c r="AM343" s="49"/>
      <c r="AN343" s="49"/>
      <c r="AO343" s="49"/>
    </row>
    <row r="344" spans="3:41" x14ac:dyDescent="0.3"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  <c r="AE344" s="49"/>
      <c r="AF344" s="49"/>
      <c r="AG344" s="49"/>
      <c r="AH344" s="49"/>
      <c r="AI344" s="49"/>
      <c r="AJ344" s="49"/>
      <c r="AK344" s="49"/>
      <c r="AL344" s="49"/>
      <c r="AM344" s="49"/>
      <c r="AN344" s="49"/>
      <c r="AO344" s="49"/>
    </row>
    <row r="345" spans="3:41" x14ac:dyDescent="0.3"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  <c r="AE345" s="49"/>
      <c r="AF345" s="49"/>
      <c r="AG345" s="49"/>
      <c r="AH345" s="49"/>
      <c r="AI345" s="49"/>
      <c r="AJ345" s="49"/>
      <c r="AK345" s="49"/>
      <c r="AL345" s="49"/>
      <c r="AM345" s="49"/>
      <c r="AN345" s="49"/>
      <c r="AO345" s="49"/>
    </row>
    <row r="346" spans="3:41" x14ac:dyDescent="0.3"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  <c r="AE346" s="49"/>
      <c r="AF346" s="49"/>
      <c r="AG346" s="49"/>
      <c r="AH346" s="49"/>
      <c r="AI346" s="49"/>
      <c r="AJ346" s="49"/>
      <c r="AK346" s="49"/>
      <c r="AL346" s="49"/>
      <c r="AM346" s="49"/>
      <c r="AN346" s="49"/>
      <c r="AO346" s="49"/>
    </row>
    <row r="347" spans="3:41" x14ac:dyDescent="0.3"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  <c r="AE347" s="49"/>
      <c r="AF347" s="49"/>
      <c r="AG347" s="49"/>
      <c r="AH347" s="49"/>
      <c r="AI347" s="49"/>
      <c r="AJ347" s="49"/>
      <c r="AK347" s="49"/>
      <c r="AL347" s="49"/>
      <c r="AM347" s="49"/>
      <c r="AN347" s="49"/>
      <c r="AO347" s="49"/>
    </row>
    <row r="348" spans="3:41" x14ac:dyDescent="0.3"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  <c r="AE348" s="49"/>
      <c r="AF348" s="49"/>
      <c r="AG348" s="49"/>
      <c r="AH348" s="49"/>
      <c r="AI348" s="49"/>
      <c r="AJ348" s="49"/>
      <c r="AK348" s="49"/>
      <c r="AL348" s="49"/>
      <c r="AM348" s="49"/>
      <c r="AN348" s="49"/>
      <c r="AO348" s="49"/>
    </row>
    <row r="349" spans="3:41" x14ac:dyDescent="0.3"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49"/>
      <c r="AM349" s="49"/>
      <c r="AN349" s="49"/>
      <c r="AO349" s="49"/>
    </row>
    <row r="350" spans="3:41" x14ac:dyDescent="0.3"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  <c r="AE350" s="49"/>
      <c r="AF350" s="49"/>
      <c r="AG350" s="49"/>
      <c r="AH350" s="49"/>
      <c r="AI350" s="49"/>
      <c r="AJ350" s="49"/>
      <c r="AK350" s="49"/>
      <c r="AL350" s="49"/>
      <c r="AM350" s="49"/>
      <c r="AN350" s="49"/>
      <c r="AO350" s="49"/>
    </row>
    <row r="351" spans="3:41" x14ac:dyDescent="0.3"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  <c r="AG351" s="49"/>
      <c r="AH351" s="49"/>
      <c r="AI351" s="49"/>
      <c r="AJ351" s="49"/>
      <c r="AK351" s="49"/>
      <c r="AL351" s="49"/>
      <c r="AM351" s="49"/>
      <c r="AN351" s="49"/>
      <c r="AO351" s="49"/>
    </row>
    <row r="352" spans="3:41" x14ac:dyDescent="0.3"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  <c r="AE352" s="49"/>
      <c r="AF352" s="49"/>
      <c r="AG352" s="49"/>
      <c r="AH352" s="49"/>
      <c r="AI352" s="49"/>
      <c r="AJ352" s="49"/>
      <c r="AK352" s="49"/>
      <c r="AL352" s="49"/>
      <c r="AM352" s="49"/>
      <c r="AN352" s="49"/>
      <c r="AO352" s="49"/>
    </row>
    <row r="353" spans="3:41" x14ac:dyDescent="0.3"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49"/>
      <c r="AK353" s="49"/>
      <c r="AL353" s="49"/>
      <c r="AM353" s="49"/>
      <c r="AN353" s="49"/>
      <c r="AO353" s="49"/>
    </row>
    <row r="354" spans="3:41" x14ac:dyDescent="0.3"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  <c r="AE354" s="49"/>
      <c r="AF354" s="49"/>
      <c r="AG354" s="49"/>
      <c r="AH354" s="49"/>
      <c r="AI354" s="49"/>
      <c r="AJ354" s="49"/>
      <c r="AK354" s="49"/>
      <c r="AL354" s="49"/>
      <c r="AM354" s="49"/>
      <c r="AN354" s="49"/>
      <c r="AO354" s="49"/>
    </row>
    <row r="355" spans="3:41" x14ac:dyDescent="0.3"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  <c r="AE355" s="49"/>
      <c r="AF355" s="49"/>
      <c r="AG355" s="49"/>
      <c r="AH355" s="49"/>
      <c r="AI355" s="49"/>
      <c r="AJ355" s="49"/>
      <c r="AK355" s="49"/>
      <c r="AL355" s="49"/>
      <c r="AM355" s="49"/>
      <c r="AN355" s="49"/>
      <c r="AO355" s="49"/>
    </row>
    <row r="356" spans="3:41" x14ac:dyDescent="0.3"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  <c r="AE356" s="49"/>
      <c r="AF356" s="49"/>
      <c r="AG356" s="49"/>
      <c r="AH356" s="49"/>
      <c r="AI356" s="49"/>
      <c r="AJ356" s="49"/>
      <c r="AK356" s="49"/>
      <c r="AL356" s="49"/>
      <c r="AM356" s="49"/>
      <c r="AN356" s="49"/>
      <c r="AO356" s="49"/>
    </row>
    <row r="357" spans="3:41" x14ac:dyDescent="0.3"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  <c r="AE357" s="49"/>
      <c r="AF357" s="49"/>
      <c r="AG357" s="49"/>
      <c r="AH357" s="49"/>
      <c r="AI357" s="49"/>
      <c r="AJ357" s="49"/>
      <c r="AK357" s="49"/>
      <c r="AL357" s="49"/>
      <c r="AM357" s="49"/>
      <c r="AN357" s="49"/>
      <c r="AO357" s="49"/>
    </row>
    <row r="358" spans="3:41" x14ac:dyDescent="0.3"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  <c r="AE358" s="49"/>
      <c r="AF358" s="49"/>
      <c r="AG358" s="49"/>
      <c r="AH358" s="49"/>
      <c r="AI358" s="49"/>
      <c r="AJ358" s="49"/>
      <c r="AK358" s="49"/>
      <c r="AL358" s="49"/>
      <c r="AM358" s="49"/>
      <c r="AN358" s="49"/>
      <c r="AO358" s="49"/>
    </row>
    <row r="359" spans="3:41" x14ac:dyDescent="0.3"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  <c r="AE359" s="49"/>
      <c r="AF359" s="49"/>
      <c r="AG359" s="49"/>
      <c r="AH359" s="49"/>
      <c r="AI359" s="49"/>
      <c r="AJ359" s="49"/>
      <c r="AK359" s="49"/>
      <c r="AL359" s="49"/>
      <c r="AM359" s="49"/>
      <c r="AN359" s="49"/>
      <c r="AO359" s="49"/>
    </row>
    <row r="360" spans="3:41" x14ac:dyDescent="0.3"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  <c r="AE360" s="49"/>
      <c r="AF360" s="49"/>
      <c r="AG360" s="49"/>
      <c r="AH360" s="49"/>
      <c r="AI360" s="49"/>
      <c r="AJ360" s="49"/>
      <c r="AK360" s="49"/>
      <c r="AL360" s="49"/>
      <c r="AM360" s="49"/>
      <c r="AN360" s="49"/>
      <c r="AO360" s="49"/>
    </row>
    <row r="361" spans="3:41" x14ac:dyDescent="0.3"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  <c r="AE361" s="49"/>
      <c r="AF361" s="49"/>
      <c r="AG361" s="49"/>
      <c r="AH361" s="49"/>
      <c r="AI361" s="49"/>
      <c r="AJ361" s="49"/>
      <c r="AK361" s="49"/>
      <c r="AL361" s="49"/>
      <c r="AM361" s="49"/>
      <c r="AN361" s="49"/>
      <c r="AO361" s="49"/>
    </row>
    <row r="362" spans="3:41" x14ac:dyDescent="0.3"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  <c r="AE362" s="49"/>
      <c r="AF362" s="49"/>
      <c r="AG362" s="49"/>
      <c r="AH362" s="49"/>
      <c r="AI362" s="49"/>
      <c r="AJ362" s="49"/>
      <c r="AK362" s="49"/>
      <c r="AL362" s="49"/>
      <c r="AM362" s="49"/>
      <c r="AN362" s="49"/>
      <c r="AO362" s="49"/>
    </row>
    <row r="363" spans="3:41" x14ac:dyDescent="0.3"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  <c r="AG363" s="49"/>
      <c r="AH363" s="49"/>
      <c r="AI363" s="49"/>
      <c r="AJ363" s="49"/>
      <c r="AK363" s="49"/>
      <c r="AL363" s="49"/>
      <c r="AM363" s="49"/>
      <c r="AN363" s="49"/>
      <c r="AO363" s="49"/>
    </row>
    <row r="364" spans="3:41" x14ac:dyDescent="0.3"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  <c r="AE364" s="49"/>
      <c r="AF364" s="49"/>
      <c r="AG364" s="49"/>
      <c r="AH364" s="49"/>
      <c r="AI364" s="49"/>
      <c r="AJ364" s="49"/>
      <c r="AK364" s="49"/>
      <c r="AL364" s="49"/>
      <c r="AM364" s="49"/>
      <c r="AN364" s="49"/>
      <c r="AO364" s="49"/>
    </row>
    <row r="365" spans="3:41" x14ac:dyDescent="0.3"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  <c r="AE365" s="49"/>
      <c r="AF365" s="49"/>
      <c r="AG365" s="49"/>
      <c r="AH365" s="49"/>
      <c r="AI365" s="49"/>
      <c r="AJ365" s="49"/>
      <c r="AK365" s="49"/>
      <c r="AL365" s="49"/>
      <c r="AM365" s="49"/>
      <c r="AN365" s="49"/>
      <c r="AO365" s="49"/>
    </row>
    <row r="366" spans="3:41" x14ac:dyDescent="0.3"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  <c r="AE366" s="49"/>
      <c r="AF366" s="49"/>
      <c r="AG366" s="49"/>
      <c r="AH366" s="49"/>
      <c r="AI366" s="49"/>
      <c r="AJ366" s="49"/>
      <c r="AK366" s="49"/>
      <c r="AL366" s="49"/>
      <c r="AM366" s="49"/>
      <c r="AN366" s="49"/>
      <c r="AO366" s="49"/>
    </row>
    <row r="367" spans="3:41" x14ac:dyDescent="0.3"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  <c r="AE367" s="49"/>
      <c r="AF367" s="49"/>
      <c r="AG367" s="49"/>
      <c r="AH367" s="49"/>
      <c r="AI367" s="49"/>
      <c r="AJ367" s="49"/>
      <c r="AK367" s="49"/>
      <c r="AL367" s="49"/>
      <c r="AM367" s="49"/>
      <c r="AN367" s="49"/>
      <c r="AO367" s="49"/>
    </row>
    <row r="368" spans="3:41" x14ac:dyDescent="0.3"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  <c r="AE368" s="49"/>
      <c r="AF368" s="49"/>
      <c r="AG368" s="49"/>
      <c r="AH368" s="49"/>
      <c r="AI368" s="49"/>
      <c r="AJ368" s="49"/>
      <c r="AK368" s="49"/>
      <c r="AL368" s="49"/>
      <c r="AM368" s="49"/>
      <c r="AN368" s="49"/>
      <c r="AO368" s="49"/>
    </row>
    <row r="369" spans="3:41" x14ac:dyDescent="0.3"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  <c r="AE369" s="49"/>
      <c r="AF369" s="49"/>
      <c r="AG369" s="49"/>
      <c r="AH369" s="49"/>
      <c r="AI369" s="49"/>
      <c r="AJ369" s="49"/>
      <c r="AK369" s="49"/>
      <c r="AL369" s="49"/>
      <c r="AM369" s="49"/>
      <c r="AN369" s="49"/>
      <c r="AO369" s="49"/>
    </row>
    <row r="370" spans="3:41" x14ac:dyDescent="0.3"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  <c r="AE370" s="49"/>
      <c r="AF370" s="49"/>
      <c r="AG370" s="49"/>
      <c r="AH370" s="49"/>
      <c r="AI370" s="49"/>
      <c r="AJ370" s="49"/>
      <c r="AK370" s="49"/>
      <c r="AL370" s="49"/>
      <c r="AM370" s="49"/>
      <c r="AN370" s="49"/>
      <c r="AO370" s="49"/>
    </row>
    <row r="371" spans="3:41" x14ac:dyDescent="0.3"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  <c r="AE371" s="49"/>
      <c r="AF371" s="49"/>
      <c r="AG371" s="49"/>
      <c r="AH371" s="49"/>
      <c r="AI371" s="49"/>
      <c r="AJ371" s="49"/>
      <c r="AK371" s="49"/>
      <c r="AL371" s="49"/>
      <c r="AM371" s="49"/>
      <c r="AN371" s="49"/>
      <c r="AO371" s="49"/>
    </row>
    <row r="372" spans="3:41" x14ac:dyDescent="0.3"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  <c r="AE372" s="49"/>
      <c r="AF372" s="49"/>
      <c r="AG372" s="49"/>
      <c r="AH372" s="49"/>
      <c r="AI372" s="49"/>
      <c r="AJ372" s="49"/>
      <c r="AK372" s="49"/>
      <c r="AL372" s="49"/>
      <c r="AM372" s="49"/>
      <c r="AN372" s="49"/>
      <c r="AO372" s="49"/>
    </row>
    <row r="373" spans="3:41" x14ac:dyDescent="0.3"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  <c r="AE373" s="49"/>
      <c r="AF373" s="49"/>
      <c r="AG373" s="49"/>
      <c r="AH373" s="49"/>
      <c r="AI373" s="49"/>
      <c r="AJ373" s="49"/>
      <c r="AK373" s="49"/>
      <c r="AL373" s="49"/>
      <c r="AM373" s="49"/>
      <c r="AN373" s="49"/>
      <c r="AO373" s="49"/>
    </row>
    <row r="374" spans="3:41" x14ac:dyDescent="0.3"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  <c r="AE374" s="49"/>
      <c r="AF374" s="49"/>
      <c r="AG374" s="49"/>
      <c r="AH374" s="49"/>
      <c r="AI374" s="49"/>
      <c r="AJ374" s="49"/>
      <c r="AK374" s="49"/>
      <c r="AL374" s="49"/>
      <c r="AM374" s="49"/>
      <c r="AN374" s="49"/>
      <c r="AO374" s="49"/>
    </row>
    <row r="375" spans="3:41" x14ac:dyDescent="0.3"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  <c r="AE375" s="49"/>
      <c r="AF375" s="49"/>
      <c r="AG375" s="49"/>
      <c r="AH375" s="49"/>
      <c r="AI375" s="49"/>
      <c r="AJ375" s="49"/>
      <c r="AK375" s="49"/>
      <c r="AL375" s="49"/>
      <c r="AM375" s="49"/>
      <c r="AN375" s="49"/>
      <c r="AO375" s="49"/>
    </row>
    <row r="376" spans="3:41" x14ac:dyDescent="0.3"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  <c r="AE376" s="49"/>
      <c r="AF376" s="49"/>
      <c r="AG376" s="49"/>
      <c r="AH376" s="49"/>
      <c r="AI376" s="49"/>
      <c r="AJ376" s="49"/>
      <c r="AK376" s="49"/>
      <c r="AL376" s="49"/>
      <c r="AM376" s="49"/>
      <c r="AN376" s="49"/>
      <c r="AO376" s="49"/>
    </row>
    <row r="377" spans="3:41" x14ac:dyDescent="0.3"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  <c r="AE377" s="49"/>
      <c r="AF377" s="49"/>
      <c r="AG377" s="49"/>
      <c r="AH377" s="49"/>
      <c r="AI377" s="49"/>
      <c r="AJ377" s="49"/>
      <c r="AK377" s="49"/>
      <c r="AL377" s="49"/>
      <c r="AM377" s="49"/>
      <c r="AN377" s="49"/>
      <c r="AO377" s="49"/>
    </row>
    <row r="378" spans="3:41" x14ac:dyDescent="0.3"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  <c r="AE378" s="49"/>
      <c r="AF378" s="49"/>
      <c r="AG378" s="49"/>
      <c r="AH378" s="49"/>
      <c r="AI378" s="49"/>
      <c r="AJ378" s="49"/>
      <c r="AK378" s="49"/>
      <c r="AL378" s="49"/>
      <c r="AM378" s="49"/>
      <c r="AN378" s="49"/>
      <c r="AO378" s="49"/>
    </row>
    <row r="379" spans="3:41" x14ac:dyDescent="0.3"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  <c r="AE379" s="49"/>
      <c r="AF379" s="49"/>
      <c r="AG379" s="49"/>
      <c r="AH379" s="49"/>
      <c r="AI379" s="49"/>
      <c r="AJ379" s="49"/>
      <c r="AK379" s="49"/>
      <c r="AL379" s="49"/>
      <c r="AM379" s="49"/>
      <c r="AN379" s="49"/>
      <c r="AO379" s="49"/>
    </row>
    <row r="380" spans="3:41" x14ac:dyDescent="0.3"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  <c r="AE380" s="49"/>
      <c r="AF380" s="49"/>
      <c r="AG380" s="49"/>
      <c r="AH380" s="49"/>
      <c r="AI380" s="49"/>
      <c r="AJ380" s="49"/>
      <c r="AK380" s="49"/>
      <c r="AL380" s="49"/>
      <c r="AM380" s="49"/>
      <c r="AN380" s="49"/>
      <c r="AO380" s="49"/>
    </row>
    <row r="381" spans="3:41" x14ac:dyDescent="0.3"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  <c r="AE381" s="49"/>
      <c r="AF381" s="49"/>
      <c r="AG381" s="49"/>
      <c r="AH381" s="49"/>
      <c r="AI381" s="49"/>
      <c r="AJ381" s="49"/>
      <c r="AK381" s="49"/>
      <c r="AL381" s="49"/>
      <c r="AM381" s="49"/>
      <c r="AN381" s="49"/>
      <c r="AO381" s="49"/>
    </row>
    <row r="382" spans="3:41" x14ac:dyDescent="0.3"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  <c r="AE382" s="49"/>
      <c r="AF382" s="49"/>
      <c r="AG382" s="49"/>
      <c r="AH382" s="49"/>
      <c r="AI382" s="49"/>
      <c r="AJ382" s="49"/>
      <c r="AK382" s="49"/>
      <c r="AL382" s="49"/>
      <c r="AM382" s="49"/>
      <c r="AN382" s="49"/>
      <c r="AO382" s="49"/>
    </row>
    <row r="383" spans="3:41" x14ac:dyDescent="0.3"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  <c r="AE383" s="49"/>
      <c r="AF383" s="49"/>
      <c r="AG383" s="49"/>
      <c r="AH383" s="49"/>
      <c r="AI383" s="49"/>
      <c r="AJ383" s="49"/>
      <c r="AK383" s="49"/>
      <c r="AL383" s="49"/>
      <c r="AM383" s="49"/>
      <c r="AN383" s="49"/>
      <c r="AO383" s="49"/>
    </row>
    <row r="384" spans="3:41" x14ac:dyDescent="0.3"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  <c r="AE384" s="49"/>
      <c r="AF384" s="49"/>
      <c r="AG384" s="49"/>
      <c r="AH384" s="49"/>
      <c r="AI384" s="49"/>
      <c r="AJ384" s="49"/>
      <c r="AK384" s="49"/>
      <c r="AL384" s="49"/>
      <c r="AM384" s="49"/>
      <c r="AN384" s="49"/>
      <c r="AO384" s="49"/>
    </row>
    <row r="385" spans="3:41" x14ac:dyDescent="0.3"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  <c r="AE385" s="49"/>
      <c r="AF385" s="49"/>
      <c r="AG385" s="49"/>
      <c r="AH385" s="49"/>
      <c r="AI385" s="49"/>
      <c r="AJ385" s="49"/>
      <c r="AK385" s="49"/>
      <c r="AL385" s="49"/>
      <c r="AM385" s="49"/>
      <c r="AN385" s="49"/>
      <c r="AO385" s="49"/>
    </row>
    <row r="386" spans="3:41" x14ac:dyDescent="0.3"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  <c r="AE386" s="49"/>
      <c r="AF386" s="49"/>
      <c r="AG386" s="49"/>
      <c r="AH386" s="49"/>
      <c r="AI386" s="49"/>
      <c r="AJ386" s="49"/>
      <c r="AK386" s="49"/>
      <c r="AL386" s="49"/>
      <c r="AM386" s="49"/>
      <c r="AN386" s="49"/>
      <c r="AO386" s="49"/>
    </row>
    <row r="387" spans="3:41" x14ac:dyDescent="0.3"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  <c r="AE387" s="49"/>
      <c r="AF387" s="49"/>
      <c r="AG387" s="49"/>
      <c r="AH387" s="49"/>
      <c r="AI387" s="49"/>
      <c r="AJ387" s="49"/>
      <c r="AK387" s="49"/>
      <c r="AL387" s="49"/>
      <c r="AM387" s="49"/>
      <c r="AN387" s="49"/>
      <c r="AO387" s="49"/>
    </row>
    <row r="388" spans="3:41" x14ac:dyDescent="0.3"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  <c r="AE388" s="49"/>
      <c r="AF388" s="49"/>
      <c r="AG388" s="49"/>
      <c r="AH388" s="49"/>
      <c r="AI388" s="49"/>
      <c r="AJ388" s="49"/>
      <c r="AK388" s="49"/>
      <c r="AL388" s="49"/>
      <c r="AM388" s="49"/>
      <c r="AN388" s="49"/>
      <c r="AO388" s="49"/>
    </row>
    <row r="389" spans="3:41" x14ac:dyDescent="0.3"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  <c r="AE389" s="49"/>
      <c r="AF389" s="49"/>
      <c r="AG389" s="49"/>
      <c r="AH389" s="49"/>
      <c r="AI389" s="49"/>
      <c r="AJ389" s="49"/>
      <c r="AK389" s="49"/>
      <c r="AL389" s="49"/>
      <c r="AM389" s="49"/>
      <c r="AN389" s="49"/>
      <c r="AO389" s="49"/>
    </row>
    <row r="390" spans="3:41" x14ac:dyDescent="0.3"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  <c r="AE390" s="49"/>
      <c r="AF390" s="49"/>
      <c r="AG390" s="49"/>
      <c r="AH390" s="49"/>
      <c r="AI390" s="49"/>
      <c r="AJ390" s="49"/>
      <c r="AK390" s="49"/>
      <c r="AL390" s="49"/>
      <c r="AM390" s="49"/>
      <c r="AN390" s="49"/>
      <c r="AO390" s="49"/>
    </row>
    <row r="391" spans="3:41" x14ac:dyDescent="0.3"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  <c r="AE391" s="49"/>
      <c r="AF391" s="49"/>
      <c r="AG391" s="49"/>
      <c r="AH391" s="49"/>
      <c r="AI391" s="49"/>
      <c r="AJ391" s="49"/>
      <c r="AK391" s="49"/>
      <c r="AL391" s="49"/>
      <c r="AM391" s="49"/>
      <c r="AN391" s="49"/>
      <c r="AO391" s="49"/>
    </row>
    <row r="392" spans="3:41" x14ac:dyDescent="0.3"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  <c r="AE392" s="49"/>
      <c r="AF392" s="49"/>
      <c r="AG392" s="49"/>
      <c r="AH392" s="49"/>
      <c r="AI392" s="49"/>
      <c r="AJ392" s="49"/>
      <c r="AK392" s="49"/>
      <c r="AL392" s="49"/>
      <c r="AM392" s="49"/>
      <c r="AN392" s="49"/>
      <c r="AO392" s="49"/>
    </row>
    <row r="393" spans="3:41" x14ac:dyDescent="0.3"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  <c r="AE393" s="49"/>
      <c r="AF393" s="49"/>
      <c r="AG393" s="49"/>
      <c r="AH393" s="49"/>
      <c r="AI393" s="49"/>
      <c r="AJ393" s="49"/>
      <c r="AK393" s="49"/>
      <c r="AL393" s="49"/>
      <c r="AM393" s="49"/>
      <c r="AN393" s="49"/>
      <c r="AO393" s="49"/>
    </row>
    <row r="394" spans="3:41" x14ac:dyDescent="0.3"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  <c r="AE394" s="49"/>
      <c r="AF394" s="49"/>
      <c r="AG394" s="49"/>
      <c r="AH394" s="49"/>
      <c r="AI394" s="49"/>
      <c r="AJ394" s="49"/>
      <c r="AK394" s="49"/>
      <c r="AL394" s="49"/>
      <c r="AM394" s="49"/>
      <c r="AN394" s="49"/>
      <c r="AO394" s="49"/>
    </row>
    <row r="395" spans="3:41" x14ac:dyDescent="0.3"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  <c r="AE395" s="49"/>
      <c r="AF395" s="49"/>
      <c r="AG395" s="49"/>
      <c r="AH395" s="49"/>
      <c r="AI395" s="49"/>
      <c r="AJ395" s="49"/>
      <c r="AK395" s="49"/>
      <c r="AL395" s="49"/>
      <c r="AM395" s="49"/>
      <c r="AN395" s="49"/>
      <c r="AO395" s="49"/>
    </row>
    <row r="396" spans="3:41" x14ac:dyDescent="0.3"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  <c r="AE396" s="49"/>
      <c r="AF396" s="49"/>
      <c r="AG396" s="49"/>
      <c r="AH396" s="49"/>
      <c r="AI396" s="49"/>
      <c r="AJ396" s="49"/>
      <c r="AK396" s="49"/>
      <c r="AL396" s="49"/>
      <c r="AM396" s="49"/>
      <c r="AN396" s="49"/>
      <c r="AO396" s="49"/>
    </row>
    <row r="397" spans="3:41" x14ac:dyDescent="0.3"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  <c r="AE397" s="49"/>
      <c r="AF397" s="49"/>
      <c r="AG397" s="49"/>
      <c r="AH397" s="49"/>
      <c r="AI397" s="49"/>
      <c r="AJ397" s="49"/>
      <c r="AK397" s="49"/>
      <c r="AL397" s="49"/>
      <c r="AM397" s="49"/>
      <c r="AN397" s="49"/>
      <c r="AO397" s="49"/>
    </row>
    <row r="398" spans="3:41" x14ac:dyDescent="0.3"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  <c r="AE398" s="49"/>
      <c r="AF398" s="49"/>
      <c r="AG398" s="49"/>
      <c r="AH398" s="49"/>
      <c r="AI398" s="49"/>
      <c r="AJ398" s="49"/>
      <c r="AK398" s="49"/>
      <c r="AL398" s="49"/>
      <c r="AM398" s="49"/>
      <c r="AN398" s="49"/>
      <c r="AO398" s="49"/>
    </row>
    <row r="399" spans="3:41" x14ac:dyDescent="0.3"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  <c r="AE399" s="49"/>
      <c r="AF399" s="49"/>
      <c r="AG399" s="49"/>
      <c r="AH399" s="49"/>
      <c r="AI399" s="49"/>
      <c r="AJ399" s="49"/>
      <c r="AK399" s="49"/>
      <c r="AL399" s="49"/>
      <c r="AM399" s="49"/>
      <c r="AN399" s="49"/>
      <c r="AO399" s="49"/>
    </row>
    <row r="400" spans="3:41" x14ac:dyDescent="0.3"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  <c r="AE400" s="49"/>
      <c r="AF400" s="49"/>
      <c r="AG400" s="49"/>
      <c r="AH400" s="49"/>
      <c r="AI400" s="49"/>
      <c r="AJ400" s="49"/>
      <c r="AK400" s="49"/>
      <c r="AL400" s="49"/>
      <c r="AM400" s="49"/>
      <c r="AN400" s="49"/>
      <c r="AO400" s="49"/>
    </row>
    <row r="401" spans="3:41" x14ac:dyDescent="0.3"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  <c r="AE401" s="49"/>
      <c r="AF401" s="49"/>
      <c r="AG401" s="49"/>
      <c r="AH401" s="49"/>
      <c r="AI401" s="49"/>
      <c r="AJ401" s="49"/>
      <c r="AK401" s="49"/>
      <c r="AL401" s="49"/>
      <c r="AM401" s="49"/>
      <c r="AN401" s="49"/>
      <c r="AO401" s="49"/>
    </row>
    <row r="402" spans="3:41" x14ac:dyDescent="0.3"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  <c r="AE402" s="49"/>
      <c r="AF402" s="49"/>
      <c r="AG402" s="49"/>
      <c r="AH402" s="49"/>
      <c r="AI402" s="49"/>
      <c r="AJ402" s="49"/>
      <c r="AK402" s="49"/>
      <c r="AL402" s="49"/>
      <c r="AM402" s="49"/>
      <c r="AN402" s="49"/>
      <c r="AO402" s="49"/>
    </row>
    <row r="403" spans="3:41" x14ac:dyDescent="0.3"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  <c r="AE403" s="49"/>
      <c r="AF403" s="49"/>
      <c r="AG403" s="49"/>
      <c r="AH403" s="49"/>
      <c r="AI403" s="49"/>
      <c r="AJ403" s="49"/>
      <c r="AK403" s="49"/>
      <c r="AL403" s="49"/>
      <c r="AM403" s="49"/>
      <c r="AN403" s="49"/>
      <c r="AO403" s="49"/>
    </row>
    <row r="404" spans="3:41" x14ac:dyDescent="0.3"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  <c r="AE404" s="49"/>
      <c r="AF404" s="49"/>
      <c r="AG404" s="49"/>
      <c r="AH404" s="49"/>
      <c r="AI404" s="49"/>
      <c r="AJ404" s="49"/>
      <c r="AK404" s="49"/>
      <c r="AL404" s="49"/>
      <c r="AM404" s="49"/>
      <c r="AN404" s="49"/>
      <c r="AO404" s="49"/>
    </row>
    <row r="405" spans="3:41" x14ac:dyDescent="0.3"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  <c r="AE405" s="49"/>
      <c r="AF405" s="49"/>
      <c r="AG405" s="49"/>
      <c r="AH405" s="49"/>
      <c r="AI405" s="49"/>
      <c r="AJ405" s="49"/>
      <c r="AK405" s="49"/>
      <c r="AL405" s="49"/>
      <c r="AM405" s="49"/>
      <c r="AN405" s="49"/>
      <c r="AO405" s="49"/>
    </row>
    <row r="406" spans="3:41" x14ac:dyDescent="0.3"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  <c r="AE406" s="49"/>
      <c r="AF406" s="49"/>
      <c r="AG406" s="49"/>
      <c r="AH406" s="49"/>
      <c r="AI406" s="49"/>
      <c r="AJ406" s="49"/>
      <c r="AK406" s="49"/>
      <c r="AL406" s="49"/>
      <c r="AM406" s="49"/>
      <c r="AN406" s="49"/>
      <c r="AO406" s="49"/>
    </row>
    <row r="407" spans="3:41" x14ac:dyDescent="0.3"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49"/>
      <c r="AK407" s="49"/>
      <c r="AL407" s="49"/>
      <c r="AM407" s="49"/>
      <c r="AN407" s="49"/>
      <c r="AO407" s="49"/>
    </row>
    <row r="408" spans="3:41" x14ac:dyDescent="0.3"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  <c r="AE408" s="49"/>
      <c r="AF408" s="49"/>
      <c r="AG408" s="49"/>
      <c r="AH408" s="49"/>
      <c r="AI408" s="49"/>
      <c r="AJ408" s="49"/>
      <c r="AK408" s="49"/>
      <c r="AL408" s="49"/>
      <c r="AM408" s="49"/>
      <c r="AN408" s="49"/>
      <c r="AO408" s="49"/>
    </row>
    <row r="409" spans="3:41" x14ac:dyDescent="0.3"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  <c r="AE409" s="49"/>
      <c r="AF409" s="49"/>
      <c r="AG409" s="49"/>
      <c r="AH409" s="49"/>
      <c r="AI409" s="49"/>
      <c r="AJ409" s="49"/>
      <c r="AK409" s="49"/>
      <c r="AL409" s="49"/>
      <c r="AM409" s="49"/>
      <c r="AN409" s="49"/>
      <c r="AO409" s="49"/>
    </row>
    <row r="410" spans="3:41" x14ac:dyDescent="0.3"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  <c r="AE410" s="49"/>
      <c r="AF410" s="49"/>
      <c r="AG410" s="49"/>
      <c r="AH410" s="49"/>
      <c r="AI410" s="49"/>
      <c r="AJ410" s="49"/>
      <c r="AK410" s="49"/>
      <c r="AL410" s="49"/>
      <c r="AM410" s="49"/>
      <c r="AN410" s="49"/>
      <c r="AO410" s="49"/>
    </row>
    <row r="411" spans="3:41" x14ac:dyDescent="0.3"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  <c r="AE411" s="49"/>
      <c r="AF411" s="49"/>
      <c r="AG411" s="49"/>
      <c r="AH411" s="49"/>
      <c r="AI411" s="49"/>
      <c r="AJ411" s="49"/>
      <c r="AK411" s="49"/>
      <c r="AL411" s="49"/>
      <c r="AM411" s="49"/>
      <c r="AN411" s="49"/>
      <c r="AO411" s="49"/>
    </row>
    <row r="412" spans="3:41" x14ac:dyDescent="0.3"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  <c r="AE412" s="49"/>
      <c r="AF412" s="49"/>
      <c r="AG412" s="49"/>
      <c r="AH412" s="49"/>
      <c r="AI412" s="49"/>
      <c r="AJ412" s="49"/>
      <c r="AK412" s="49"/>
      <c r="AL412" s="49"/>
      <c r="AM412" s="49"/>
      <c r="AN412" s="49"/>
      <c r="AO412" s="49"/>
    </row>
    <row r="413" spans="3:41" x14ac:dyDescent="0.3"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  <c r="AE413" s="49"/>
      <c r="AF413" s="49"/>
      <c r="AG413" s="49"/>
      <c r="AH413" s="49"/>
      <c r="AI413" s="49"/>
      <c r="AJ413" s="49"/>
      <c r="AK413" s="49"/>
      <c r="AL413" s="49"/>
      <c r="AM413" s="49"/>
      <c r="AN413" s="49"/>
      <c r="AO413" s="49"/>
    </row>
    <row r="414" spans="3:41" x14ac:dyDescent="0.3"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  <c r="AE414" s="49"/>
      <c r="AF414" s="49"/>
      <c r="AG414" s="49"/>
      <c r="AH414" s="49"/>
      <c r="AI414" s="49"/>
      <c r="AJ414" s="49"/>
      <c r="AK414" s="49"/>
      <c r="AL414" s="49"/>
      <c r="AM414" s="49"/>
      <c r="AN414" s="49"/>
      <c r="AO414" s="49"/>
    </row>
    <row r="415" spans="3:41" x14ac:dyDescent="0.3"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  <c r="AE415" s="49"/>
      <c r="AF415" s="49"/>
      <c r="AG415" s="49"/>
      <c r="AH415" s="49"/>
      <c r="AI415" s="49"/>
      <c r="AJ415" s="49"/>
      <c r="AK415" s="49"/>
      <c r="AL415" s="49"/>
      <c r="AM415" s="49"/>
      <c r="AN415" s="49"/>
      <c r="AO415" s="49"/>
    </row>
    <row r="416" spans="3:41" x14ac:dyDescent="0.3"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  <c r="AE416" s="49"/>
      <c r="AF416" s="49"/>
      <c r="AG416" s="49"/>
      <c r="AH416" s="49"/>
      <c r="AI416" s="49"/>
      <c r="AJ416" s="49"/>
      <c r="AK416" s="49"/>
      <c r="AL416" s="49"/>
      <c r="AM416" s="49"/>
      <c r="AN416" s="49"/>
      <c r="AO416" s="49"/>
    </row>
    <row r="417" spans="3:41" x14ac:dyDescent="0.3"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  <c r="AE417" s="49"/>
      <c r="AF417" s="49"/>
      <c r="AG417" s="49"/>
      <c r="AH417" s="49"/>
      <c r="AI417" s="49"/>
      <c r="AJ417" s="49"/>
      <c r="AK417" s="49"/>
      <c r="AL417" s="49"/>
      <c r="AM417" s="49"/>
      <c r="AN417" s="49"/>
      <c r="AO417" s="49"/>
    </row>
    <row r="418" spans="3:41" x14ac:dyDescent="0.3"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  <c r="AE418" s="49"/>
      <c r="AF418" s="49"/>
      <c r="AG418" s="49"/>
      <c r="AH418" s="49"/>
      <c r="AI418" s="49"/>
      <c r="AJ418" s="49"/>
      <c r="AK418" s="49"/>
      <c r="AL418" s="49"/>
      <c r="AM418" s="49"/>
      <c r="AN418" s="49"/>
      <c r="AO418" s="49"/>
    </row>
    <row r="419" spans="3:41" x14ac:dyDescent="0.3"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  <c r="AE419" s="49"/>
      <c r="AF419" s="49"/>
      <c r="AG419" s="49"/>
      <c r="AH419" s="49"/>
      <c r="AI419" s="49"/>
      <c r="AJ419" s="49"/>
      <c r="AK419" s="49"/>
      <c r="AL419" s="49"/>
      <c r="AM419" s="49"/>
      <c r="AN419" s="49"/>
      <c r="AO419" s="49"/>
    </row>
    <row r="420" spans="3:41" x14ac:dyDescent="0.3"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  <c r="AE420" s="49"/>
      <c r="AF420" s="49"/>
      <c r="AG420" s="49"/>
      <c r="AH420" s="49"/>
      <c r="AI420" s="49"/>
      <c r="AJ420" s="49"/>
      <c r="AK420" s="49"/>
      <c r="AL420" s="49"/>
      <c r="AM420" s="49"/>
      <c r="AN420" s="49"/>
      <c r="AO420" s="49"/>
    </row>
    <row r="421" spans="3:41" x14ac:dyDescent="0.3"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  <c r="AE421" s="49"/>
      <c r="AF421" s="49"/>
      <c r="AG421" s="49"/>
      <c r="AH421" s="49"/>
      <c r="AI421" s="49"/>
      <c r="AJ421" s="49"/>
      <c r="AK421" s="49"/>
      <c r="AL421" s="49"/>
      <c r="AM421" s="49"/>
      <c r="AN421" s="49"/>
      <c r="AO421" s="49"/>
    </row>
    <row r="422" spans="3:41" x14ac:dyDescent="0.3"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  <c r="AE422" s="49"/>
      <c r="AF422" s="49"/>
      <c r="AG422" s="49"/>
      <c r="AH422" s="49"/>
      <c r="AI422" s="49"/>
      <c r="AJ422" s="49"/>
      <c r="AK422" s="49"/>
      <c r="AL422" s="49"/>
      <c r="AM422" s="49"/>
      <c r="AN422" s="49"/>
      <c r="AO422" s="49"/>
    </row>
    <row r="423" spans="3:41" x14ac:dyDescent="0.3"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  <c r="AE423" s="49"/>
      <c r="AF423" s="49"/>
      <c r="AG423" s="49"/>
      <c r="AH423" s="49"/>
      <c r="AI423" s="49"/>
      <c r="AJ423" s="49"/>
      <c r="AK423" s="49"/>
      <c r="AL423" s="49"/>
      <c r="AM423" s="49"/>
      <c r="AN423" s="49"/>
      <c r="AO423" s="49"/>
    </row>
    <row r="424" spans="3:41" x14ac:dyDescent="0.3"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  <c r="AE424" s="49"/>
      <c r="AF424" s="49"/>
      <c r="AG424" s="49"/>
      <c r="AH424" s="49"/>
      <c r="AI424" s="49"/>
      <c r="AJ424" s="49"/>
      <c r="AK424" s="49"/>
      <c r="AL424" s="49"/>
      <c r="AM424" s="49"/>
      <c r="AN424" s="49"/>
      <c r="AO424" s="49"/>
    </row>
    <row r="425" spans="3:41" x14ac:dyDescent="0.3"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  <c r="AE425" s="49"/>
      <c r="AF425" s="49"/>
      <c r="AG425" s="49"/>
      <c r="AH425" s="49"/>
      <c r="AI425" s="49"/>
      <c r="AJ425" s="49"/>
      <c r="AK425" s="49"/>
      <c r="AL425" s="49"/>
      <c r="AM425" s="49"/>
      <c r="AN425" s="49"/>
      <c r="AO425" s="49"/>
    </row>
    <row r="426" spans="3:41" x14ac:dyDescent="0.3"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  <c r="AE426" s="49"/>
      <c r="AF426" s="49"/>
      <c r="AG426" s="49"/>
      <c r="AH426" s="49"/>
      <c r="AI426" s="49"/>
      <c r="AJ426" s="49"/>
      <c r="AK426" s="49"/>
      <c r="AL426" s="49"/>
      <c r="AM426" s="49"/>
      <c r="AN426" s="49"/>
      <c r="AO426" s="49"/>
    </row>
    <row r="427" spans="3:41" x14ac:dyDescent="0.3"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  <c r="AE427" s="49"/>
      <c r="AF427" s="49"/>
      <c r="AG427" s="49"/>
      <c r="AH427" s="49"/>
      <c r="AI427" s="49"/>
      <c r="AJ427" s="49"/>
      <c r="AK427" s="49"/>
      <c r="AL427" s="49"/>
      <c r="AM427" s="49"/>
      <c r="AN427" s="49"/>
      <c r="AO427" s="49"/>
    </row>
    <row r="428" spans="3:41" x14ac:dyDescent="0.3"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  <c r="AE428" s="49"/>
      <c r="AF428" s="49"/>
      <c r="AG428" s="49"/>
      <c r="AH428" s="49"/>
      <c r="AI428" s="49"/>
      <c r="AJ428" s="49"/>
      <c r="AK428" s="49"/>
      <c r="AL428" s="49"/>
      <c r="AM428" s="49"/>
      <c r="AN428" s="49"/>
      <c r="AO428" s="49"/>
    </row>
    <row r="429" spans="3:41" x14ac:dyDescent="0.3"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  <c r="AE429" s="49"/>
      <c r="AF429" s="49"/>
      <c r="AG429" s="49"/>
      <c r="AH429" s="49"/>
      <c r="AI429" s="49"/>
      <c r="AJ429" s="49"/>
      <c r="AK429" s="49"/>
      <c r="AL429" s="49"/>
      <c r="AM429" s="49"/>
      <c r="AN429" s="49"/>
      <c r="AO429" s="49"/>
    </row>
    <row r="430" spans="3:41" x14ac:dyDescent="0.3"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  <c r="AE430" s="49"/>
      <c r="AF430" s="49"/>
      <c r="AG430" s="49"/>
      <c r="AH430" s="49"/>
      <c r="AI430" s="49"/>
      <c r="AJ430" s="49"/>
      <c r="AK430" s="49"/>
      <c r="AL430" s="49"/>
      <c r="AM430" s="49"/>
      <c r="AN430" s="49"/>
      <c r="AO430" s="49"/>
    </row>
    <row r="431" spans="3:41" x14ac:dyDescent="0.3"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  <c r="AE431" s="49"/>
      <c r="AF431" s="49"/>
      <c r="AG431" s="49"/>
      <c r="AH431" s="49"/>
      <c r="AI431" s="49"/>
      <c r="AJ431" s="49"/>
      <c r="AK431" s="49"/>
      <c r="AL431" s="49"/>
      <c r="AM431" s="49"/>
      <c r="AN431" s="49"/>
      <c r="AO431" s="49"/>
    </row>
    <row r="432" spans="3:41" x14ac:dyDescent="0.3"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  <c r="AE432" s="49"/>
      <c r="AF432" s="49"/>
      <c r="AG432" s="49"/>
      <c r="AH432" s="49"/>
      <c r="AI432" s="49"/>
      <c r="AJ432" s="49"/>
      <c r="AK432" s="49"/>
      <c r="AL432" s="49"/>
      <c r="AM432" s="49"/>
      <c r="AN432" s="49"/>
      <c r="AO432" s="49"/>
    </row>
    <row r="433" spans="3:41" x14ac:dyDescent="0.3"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  <c r="AE433" s="49"/>
      <c r="AF433" s="49"/>
      <c r="AG433" s="49"/>
      <c r="AH433" s="49"/>
      <c r="AI433" s="49"/>
      <c r="AJ433" s="49"/>
      <c r="AK433" s="49"/>
      <c r="AL433" s="49"/>
      <c r="AM433" s="49"/>
      <c r="AN433" s="49"/>
      <c r="AO433" s="49"/>
    </row>
    <row r="434" spans="3:41" x14ac:dyDescent="0.3"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  <c r="AE434" s="49"/>
      <c r="AF434" s="49"/>
      <c r="AG434" s="49"/>
      <c r="AH434" s="49"/>
      <c r="AI434" s="49"/>
      <c r="AJ434" s="49"/>
      <c r="AK434" s="49"/>
      <c r="AL434" s="49"/>
      <c r="AM434" s="49"/>
      <c r="AN434" s="49"/>
      <c r="AO434" s="49"/>
    </row>
    <row r="435" spans="3:41" x14ac:dyDescent="0.3"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  <c r="AE435" s="49"/>
      <c r="AF435" s="49"/>
      <c r="AG435" s="49"/>
      <c r="AH435" s="49"/>
      <c r="AI435" s="49"/>
      <c r="AJ435" s="49"/>
      <c r="AK435" s="49"/>
      <c r="AL435" s="49"/>
      <c r="AM435" s="49"/>
      <c r="AN435" s="49"/>
      <c r="AO435" s="49"/>
    </row>
    <row r="436" spans="3:41" x14ac:dyDescent="0.3"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  <c r="AE436" s="49"/>
      <c r="AF436" s="49"/>
      <c r="AG436" s="49"/>
      <c r="AH436" s="49"/>
      <c r="AI436" s="49"/>
      <c r="AJ436" s="49"/>
      <c r="AK436" s="49"/>
      <c r="AL436" s="49"/>
      <c r="AM436" s="49"/>
      <c r="AN436" s="49"/>
      <c r="AO436" s="49"/>
    </row>
    <row r="437" spans="3:41" x14ac:dyDescent="0.3"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  <c r="AE437" s="49"/>
      <c r="AF437" s="49"/>
      <c r="AG437" s="49"/>
      <c r="AH437" s="49"/>
      <c r="AI437" s="49"/>
      <c r="AJ437" s="49"/>
      <c r="AK437" s="49"/>
      <c r="AL437" s="49"/>
      <c r="AM437" s="49"/>
      <c r="AN437" s="49"/>
      <c r="AO437" s="49"/>
    </row>
    <row r="438" spans="3:41" x14ac:dyDescent="0.3"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  <c r="AE438" s="49"/>
      <c r="AF438" s="49"/>
      <c r="AG438" s="49"/>
      <c r="AH438" s="49"/>
      <c r="AI438" s="49"/>
      <c r="AJ438" s="49"/>
      <c r="AK438" s="49"/>
      <c r="AL438" s="49"/>
      <c r="AM438" s="49"/>
      <c r="AN438" s="49"/>
      <c r="AO438" s="49"/>
    </row>
    <row r="439" spans="3:41" x14ac:dyDescent="0.3"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  <c r="AE439" s="49"/>
      <c r="AF439" s="49"/>
      <c r="AG439" s="49"/>
      <c r="AH439" s="49"/>
      <c r="AI439" s="49"/>
      <c r="AJ439" s="49"/>
      <c r="AK439" s="49"/>
      <c r="AL439" s="49"/>
      <c r="AM439" s="49"/>
      <c r="AN439" s="49"/>
      <c r="AO439" s="49"/>
    </row>
    <row r="440" spans="3:41" x14ac:dyDescent="0.3"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  <c r="AE440" s="49"/>
      <c r="AF440" s="49"/>
      <c r="AG440" s="49"/>
      <c r="AH440" s="49"/>
      <c r="AI440" s="49"/>
      <c r="AJ440" s="49"/>
      <c r="AK440" s="49"/>
      <c r="AL440" s="49"/>
      <c r="AM440" s="49"/>
      <c r="AN440" s="49"/>
      <c r="AO440" s="49"/>
    </row>
    <row r="441" spans="3:41" x14ac:dyDescent="0.3"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  <c r="AE441" s="49"/>
      <c r="AF441" s="49"/>
      <c r="AG441" s="49"/>
      <c r="AH441" s="49"/>
      <c r="AI441" s="49"/>
      <c r="AJ441" s="49"/>
      <c r="AK441" s="49"/>
      <c r="AL441" s="49"/>
      <c r="AM441" s="49"/>
      <c r="AN441" s="49"/>
      <c r="AO441" s="49"/>
    </row>
    <row r="442" spans="3:41" x14ac:dyDescent="0.3"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  <c r="AE442" s="49"/>
      <c r="AF442" s="49"/>
      <c r="AG442" s="49"/>
      <c r="AH442" s="49"/>
      <c r="AI442" s="49"/>
      <c r="AJ442" s="49"/>
      <c r="AK442" s="49"/>
      <c r="AL442" s="49"/>
      <c r="AM442" s="49"/>
      <c r="AN442" s="49"/>
      <c r="AO442" s="49"/>
    </row>
    <row r="443" spans="3:41" x14ac:dyDescent="0.3"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  <c r="AE443" s="49"/>
      <c r="AF443" s="49"/>
      <c r="AG443" s="49"/>
      <c r="AH443" s="49"/>
      <c r="AI443" s="49"/>
      <c r="AJ443" s="49"/>
      <c r="AK443" s="49"/>
      <c r="AL443" s="49"/>
      <c r="AM443" s="49"/>
      <c r="AN443" s="49"/>
      <c r="AO443" s="49"/>
    </row>
    <row r="444" spans="3:41" x14ac:dyDescent="0.3"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  <c r="AE444" s="49"/>
      <c r="AF444" s="49"/>
      <c r="AG444" s="49"/>
      <c r="AH444" s="49"/>
      <c r="AI444" s="49"/>
      <c r="AJ444" s="49"/>
      <c r="AK444" s="49"/>
      <c r="AL444" s="49"/>
      <c r="AM444" s="49"/>
      <c r="AN444" s="49"/>
      <c r="AO444" s="49"/>
    </row>
    <row r="445" spans="3:41" x14ac:dyDescent="0.3"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  <c r="AE445" s="49"/>
      <c r="AF445" s="49"/>
      <c r="AG445" s="49"/>
      <c r="AH445" s="49"/>
      <c r="AI445" s="49"/>
      <c r="AJ445" s="49"/>
      <c r="AK445" s="49"/>
      <c r="AL445" s="49"/>
      <c r="AM445" s="49"/>
      <c r="AN445" s="49"/>
      <c r="AO445" s="49"/>
    </row>
    <row r="446" spans="3:41" x14ac:dyDescent="0.3"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  <c r="AE446" s="49"/>
      <c r="AF446" s="49"/>
      <c r="AG446" s="49"/>
      <c r="AH446" s="49"/>
      <c r="AI446" s="49"/>
      <c r="AJ446" s="49"/>
      <c r="AK446" s="49"/>
      <c r="AL446" s="49"/>
      <c r="AM446" s="49"/>
      <c r="AN446" s="49"/>
      <c r="AO446" s="49"/>
    </row>
    <row r="447" spans="3:41" x14ac:dyDescent="0.3"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  <c r="AE447" s="49"/>
      <c r="AF447" s="49"/>
      <c r="AG447" s="49"/>
      <c r="AH447" s="49"/>
      <c r="AI447" s="49"/>
      <c r="AJ447" s="49"/>
      <c r="AK447" s="49"/>
      <c r="AL447" s="49"/>
      <c r="AM447" s="49"/>
      <c r="AN447" s="49"/>
      <c r="AO447" s="49"/>
    </row>
    <row r="448" spans="3:41" x14ac:dyDescent="0.3"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  <c r="AE448" s="49"/>
      <c r="AF448" s="49"/>
      <c r="AG448" s="49"/>
      <c r="AH448" s="49"/>
      <c r="AI448" s="49"/>
      <c r="AJ448" s="49"/>
      <c r="AK448" s="49"/>
      <c r="AL448" s="49"/>
      <c r="AM448" s="49"/>
      <c r="AN448" s="49"/>
      <c r="AO448" s="49"/>
    </row>
    <row r="449" spans="3:41" x14ac:dyDescent="0.3"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  <c r="AE449" s="49"/>
      <c r="AF449" s="49"/>
      <c r="AG449" s="49"/>
      <c r="AH449" s="49"/>
      <c r="AI449" s="49"/>
      <c r="AJ449" s="49"/>
      <c r="AK449" s="49"/>
      <c r="AL449" s="49"/>
      <c r="AM449" s="49"/>
      <c r="AN449" s="49"/>
      <c r="AO449" s="49"/>
    </row>
    <row r="450" spans="3:41" x14ac:dyDescent="0.3"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  <c r="AE450" s="49"/>
      <c r="AF450" s="49"/>
      <c r="AG450" s="49"/>
      <c r="AH450" s="49"/>
      <c r="AI450" s="49"/>
      <c r="AJ450" s="49"/>
      <c r="AK450" s="49"/>
      <c r="AL450" s="49"/>
      <c r="AM450" s="49"/>
      <c r="AN450" s="49"/>
      <c r="AO450" s="49"/>
    </row>
    <row r="451" spans="3:41" x14ac:dyDescent="0.3"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  <c r="AE451" s="49"/>
      <c r="AF451" s="49"/>
      <c r="AG451" s="49"/>
      <c r="AH451" s="49"/>
      <c r="AI451" s="49"/>
      <c r="AJ451" s="49"/>
      <c r="AK451" s="49"/>
      <c r="AL451" s="49"/>
      <c r="AM451" s="49"/>
      <c r="AN451" s="49"/>
      <c r="AO451" s="49"/>
    </row>
    <row r="452" spans="3:41" x14ac:dyDescent="0.3"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  <c r="AE452" s="49"/>
      <c r="AF452" s="49"/>
      <c r="AG452" s="49"/>
      <c r="AH452" s="49"/>
      <c r="AI452" s="49"/>
      <c r="AJ452" s="49"/>
      <c r="AK452" s="49"/>
      <c r="AL452" s="49"/>
      <c r="AM452" s="49"/>
      <c r="AN452" s="49"/>
      <c r="AO452" s="49"/>
    </row>
    <row r="453" spans="3:41" x14ac:dyDescent="0.3"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  <c r="AE453" s="49"/>
      <c r="AF453" s="49"/>
      <c r="AG453" s="49"/>
      <c r="AH453" s="49"/>
      <c r="AI453" s="49"/>
      <c r="AJ453" s="49"/>
      <c r="AK453" s="49"/>
      <c r="AL453" s="49"/>
      <c r="AM453" s="49"/>
      <c r="AN453" s="49"/>
      <c r="AO453" s="49"/>
    </row>
    <row r="454" spans="3:41" x14ac:dyDescent="0.3"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  <c r="AE454" s="49"/>
      <c r="AF454" s="49"/>
      <c r="AG454" s="49"/>
      <c r="AH454" s="49"/>
      <c r="AI454" s="49"/>
      <c r="AJ454" s="49"/>
      <c r="AK454" s="49"/>
      <c r="AL454" s="49"/>
      <c r="AM454" s="49"/>
      <c r="AN454" s="49"/>
      <c r="AO454" s="49"/>
    </row>
    <row r="455" spans="3:41" x14ac:dyDescent="0.3"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  <c r="AE455" s="49"/>
      <c r="AF455" s="49"/>
      <c r="AG455" s="49"/>
      <c r="AH455" s="49"/>
      <c r="AI455" s="49"/>
      <c r="AJ455" s="49"/>
      <c r="AK455" s="49"/>
      <c r="AL455" s="49"/>
      <c r="AM455" s="49"/>
      <c r="AN455" s="49"/>
      <c r="AO455" s="49"/>
    </row>
    <row r="456" spans="3:41" x14ac:dyDescent="0.3"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  <c r="AE456" s="49"/>
      <c r="AF456" s="49"/>
      <c r="AG456" s="49"/>
      <c r="AH456" s="49"/>
      <c r="AI456" s="49"/>
      <c r="AJ456" s="49"/>
      <c r="AK456" s="49"/>
      <c r="AL456" s="49"/>
      <c r="AM456" s="49"/>
      <c r="AN456" s="49"/>
      <c r="AO456" s="49"/>
    </row>
    <row r="457" spans="3:41" x14ac:dyDescent="0.3"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  <c r="AE457" s="49"/>
      <c r="AF457" s="49"/>
      <c r="AG457" s="49"/>
      <c r="AH457" s="49"/>
      <c r="AI457" s="49"/>
      <c r="AJ457" s="49"/>
      <c r="AK457" s="49"/>
      <c r="AL457" s="49"/>
      <c r="AM457" s="49"/>
      <c r="AN457" s="49"/>
      <c r="AO457" s="49"/>
    </row>
    <row r="458" spans="3:41" x14ac:dyDescent="0.3"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  <c r="AE458" s="49"/>
      <c r="AF458" s="49"/>
      <c r="AG458" s="49"/>
      <c r="AH458" s="49"/>
      <c r="AI458" s="49"/>
      <c r="AJ458" s="49"/>
      <c r="AK458" s="49"/>
      <c r="AL458" s="49"/>
      <c r="AM458" s="49"/>
      <c r="AN458" s="49"/>
      <c r="AO458" s="49"/>
    </row>
    <row r="459" spans="3:41" x14ac:dyDescent="0.3"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  <c r="AE459" s="49"/>
      <c r="AF459" s="49"/>
      <c r="AG459" s="49"/>
      <c r="AH459" s="49"/>
      <c r="AI459" s="49"/>
      <c r="AJ459" s="49"/>
      <c r="AK459" s="49"/>
      <c r="AL459" s="49"/>
      <c r="AM459" s="49"/>
      <c r="AN459" s="49"/>
      <c r="AO459" s="49"/>
    </row>
    <row r="460" spans="3:41" x14ac:dyDescent="0.3"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  <c r="AE460" s="49"/>
      <c r="AF460" s="49"/>
      <c r="AG460" s="49"/>
      <c r="AH460" s="49"/>
      <c r="AI460" s="49"/>
      <c r="AJ460" s="49"/>
      <c r="AK460" s="49"/>
      <c r="AL460" s="49"/>
      <c r="AM460" s="49"/>
      <c r="AN460" s="49"/>
      <c r="AO460" s="49"/>
    </row>
    <row r="461" spans="3:41" x14ac:dyDescent="0.3"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  <c r="AE461" s="49"/>
      <c r="AF461" s="49"/>
      <c r="AG461" s="49"/>
      <c r="AH461" s="49"/>
      <c r="AI461" s="49"/>
      <c r="AJ461" s="49"/>
      <c r="AK461" s="49"/>
      <c r="AL461" s="49"/>
      <c r="AM461" s="49"/>
      <c r="AN461" s="49"/>
      <c r="AO461" s="49"/>
    </row>
    <row r="462" spans="3:41" x14ac:dyDescent="0.3"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  <c r="AE462" s="49"/>
      <c r="AF462" s="49"/>
      <c r="AG462" s="49"/>
      <c r="AH462" s="49"/>
      <c r="AI462" s="49"/>
      <c r="AJ462" s="49"/>
      <c r="AK462" s="49"/>
      <c r="AL462" s="49"/>
      <c r="AM462" s="49"/>
      <c r="AN462" s="49"/>
      <c r="AO462" s="49"/>
    </row>
    <row r="463" spans="3:41" x14ac:dyDescent="0.3"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  <c r="AE463" s="49"/>
      <c r="AF463" s="49"/>
      <c r="AG463" s="49"/>
      <c r="AH463" s="49"/>
      <c r="AI463" s="49"/>
      <c r="AJ463" s="49"/>
      <c r="AK463" s="49"/>
      <c r="AL463" s="49"/>
      <c r="AM463" s="49"/>
      <c r="AN463" s="49"/>
      <c r="AO463" s="49"/>
    </row>
    <row r="464" spans="3:41" x14ac:dyDescent="0.3"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  <c r="AE464" s="49"/>
      <c r="AF464" s="49"/>
      <c r="AG464" s="49"/>
      <c r="AH464" s="49"/>
      <c r="AI464" s="49"/>
      <c r="AJ464" s="49"/>
      <c r="AK464" s="49"/>
      <c r="AL464" s="49"/>
      <c r="AM464" s="49"/>
      <c r="AN464" s="49"/>
      <c r="AO464" s="49"/>
    </row>
    <row r="465" spans="3:41" x14ac:dyDescent="0.3"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  <c r="AE465" s="49"/>
      <c r="AF465" s="49"/>
      <c r="AG465" s="49"/>
      <c r="AH465" s="49"/>
      <c r="AI465" s="49"/>
      <c r="AJ465" s="49"/>
      <c r="AK465" s="49"/>
      <c r="AL465" s="49"/>
      <c r="AM465" s="49"/>
      <c r="AN465" s="49"/>
      <c r="AO465" s="49"/>
    </row>
    <row r="466" spans="3:41" x14ac:dyDescent="0.3"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  <c r="AE466" s="49"/>
      <c r="AF466" s="49"/>
      <c r="AG466" s="49"/>
      <c r="AH466" s="49"/>
      <c r="AI466" s="49"/>
      <c r="AJ466" s="49"/>
      <c r="AK466" s="49"/>
      <c r="AL466" s="49"/>
      <c r="AM466" s="49"/>
      <c r="AN466" s="49"/>
      <c r="AO466" s="49"/>
    </row>
    <row r="467" spans="3:41" x14ac:dyDescent="0.3"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  <c r="AE467" s="49"/>
      <c r="AF467" s="49"/>
      <c r="AG467" s="49"/>
      <c r="AH467" s="49"/>
      <c r="AI467" s="49"/>
      <c r="AJ467" s="49"/>
      <c r="AK467" s="49"/>
      <c r="AL467" s="49"/>
      <c r="AM467" s="49"/>
      <c r="AN467" s="49"/>
      <c r="AO467" s="49"/>
    </row>
    <row r="468" spans="3:41" x14ac:dyDescent="0.3"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  <c r="AE468" s="49"/>
      <c r="AF468" s="49"/>
      <c r="AG468" s="49"/>
      <c r="AH468" s="49"/>
      <c r="AI468" s="49"/>
      <c r="AJ468" s="49"/>
      <c r="AK468" s="49"/>
      <c r="AL468" s="49"/>
      <c r="AM468" s="49"/>
      <c r="AN468" s="49"/>
      <c r="AO468" s="49"/>
    </row>
    <row r="469" spans="3:41" x14ac:dyDescent="0.3"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  <c r="AE469" s="49"/>
      <c r="AF469" s="49"/>
      <c r="AG469" s="49"/>
      <c r="AH469" s="49"/>
      <c r="AI469" s="49"/>
      <c r="AJ469" s="49"/>
      <c r="AK469" s="49"/>
      <c r="AL469" s="49"/>
      <c r="AM469" s="49"/>
      <c r="AN469" s="49"/>
      <c r="AO469" s="49"/>
    </row>
    <row r="470" spans="3:41" x14ac:dyDescent="0.3"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  <c r="AE470" s="49"/>
      <c r="AF470" s="49"/>
      <c r="AG470" s="49"/>
      <c r="AH470" s="49"/>
      <c r="AI470" s="49"/>
      <c r="AJ470" s="49"/>
      <c r="AK470" s="49"/>
      <c r="AL470" s="49"/>
      <c r="AM470" s="49"/>
      <c r="AN470" s="49"/>
      <c r="AO470" s="49"/>
    </row>
    <row r="471" spans="3:41" x14ac:dyDescent="0.3"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  <c r="AE471" s="49"/>
      <c r="AF471" s="49"/>
      <c r="AG471" s="49"/>
      <c r="AH471" s="49"/>
      <c r="AI471" s="49"/>
      <c r="AJ471" s="49"/>
      <c r="AK471" s="49"/>
      <c r="AL471" s="49"/>
      <c r="AM471" s="49"/>
      <c r="AN471" s="49"/>
      <c r="AO471" s="49"/>
    </row>
    <row r="472" spans="3:41" x14ac:dyDescent="0.3"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  <c r="AE472" s="49"/>
      <c r="AF472" s="49"/>
      <c r="AG472" s="49"/>
      <c r="AH472" s="49"/>
      <c r="AI472" s="49"/>
      <c r="AJ472" s="49"/>
      <c r="AK472" s="49"/>
      <c r="AL472" s="49"/>
      <c r="AM472" s="49"/>
      <c r="AN472" s="49"/>
      <c r="AO472" s="49"/>
    </row>
    <row r="473" spans="3:41" x14ac:dyDescent="0.3"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  <c r="AE473" s="49"/>
      <c r="AF473" s="49"/>
      <c r="AG473" s="49"/>
      <c r="AH473" s="49"/>
      <c r="AI473" s="49"/>
      <c r="AJ473" s="49"/>
      <c r="AK473" s="49"/>
      <c r="AL473" s="49"/>
      <c r="AM473" s="49"/>
      <c r="AN473" s="49"/>
      <c r="AO473" s="49"/>
    </row>
    <row r="474" spans="3:41" x14ac:dyDescent="0.3"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  <c r="AE474" s="49"/>
      <c r="AF474" s="49"/>
      <c r="AG474" s="49"/>
      <c r="AH474" s="49"/>
      <c r="AI474" s="49"/>
      <c r="AJ474" s="49"/>
      <c r="AK474" s="49"/>
      <c r="AL474" s="49"/>
      <c r="AM474" s="49"/>
      <c r="AN474" s="49"/>
      <c r="AO474" s="49"/>
    </row>
    <row r="475" spans="3:41" x14ac:dyDescent="0.3"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  <c r="AE475" s="49"/>
      <c r="AF475" s="49"/>
      <c r="AG475" s="49"/>
      <c r="AH475" s="49"/>
      <c r="AI475" s="49"/>
      <c r="AJ475" s="49"/>
      <c r="AK475" s="49"/>
      <c r="AL475" s="49"/>
      <c r="AM475" s="49"/>
      <c r="AN475" s="49"/>
      <c r="AO475" s="49"/>
    </row>
    <row r="476" spans="3:41" x14ac:dyDescent="0.3"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  <c r="AE476" s="49"/>
      <c r="AF476" s="49"/>
      <c r="AG476" s="49"/>
      <c r="AH476" s="49"/>
      <c r="AI476" s="49"/>
      <c r="AJ476" s="49"/>
      <c r="AK476" s="49"/>
      <c r="AL476" s="49"/>
      <c r="AM476" s="49"/>
      <c r="AN476" s="49"/>
      <c r="AO476" s="49"/>
    </row>
    <row r="477" spans="3:41" x14ac:dyDescent="0.3"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  <c r="AE477" s="49"/>
      <c r="AF477" s="49"/>
      <c r="AG477" s="49"/>
      <c r="AH477" s="49"/>
      <c r="AI477" s="49"/>
      <c r="AJ477" s="49"/>
      <c r="AK477" s="49"/>
      <c r="AL477" s="49"/>
      <c r="AM477" s="49"/>
      <c r="AN477" s="49"/>
      <c r="AO477" s="49"/>
    </row>
    <row r="478" spans="3:41" x14ac:dyDescent="0.3"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  <c r="AE478" s="49"/>
      <c r="AF478" s="49"/>
      <c r="AG478" s="49"/>
      <c r="AH478" s="49"/>
      <c r="AI478" s="49"/>
      <c r="AJ478" s="49"/>
      <c r="AK478" s="49"/>
      <c r="AL478" s="49"/>
      <c r="AM478" s="49"/>
      <c r="AN478" s="49"/>
      <c r="AO478" s="49"/>
    </row>
    <row r="479" spans="3:41" x14ac:dyDescent="0.3"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  <c r="AE479" s="49"/>
      <c r="AF479" s="49"/>
      <c r="AG479" s="49"/>
      <c r="AH479" s="49"/>
      <c r="AI479" s="49"/>
      <c r="AJ479" s="49"/>
      <c r="AK479" s="49"/>
      <c r="AL479" s="49"/>
      <c r="AM479" s="49"/>
      <c r="AN479" s="49"/>
      <c r="AO479" s="49"/>
    </row>
    <row r="480" spans="3:41" x14ac:dyDescent="0.3"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  <c r="AE480" s="49"/>
      <c r="AF480" s="49"/>
      <c r="AG480" s="49"/>
      <c r="AH480" s="49"/>
      <c r="AI480" s="49"/>
      <c r="AJ480" s="49"/>
      <c r="AK480" s="49"/>
      <c r="AL480" s="49"/>
      <c r="AM480" s="49"/>
      <c r="AN480" s="49"/>
      <c r="AO480" s="49"/>
    </row>
    <row r="481" spans="3:41" x14ac:dyDescent="0.3"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  <c r="AE481" s="49"/>
      <c r="AF481" s="49"/>
      <c r="AG481" s="49"/>
      <c r="AH481" s="49"/>
      <c r="AI481" s="49"/>
      <c r="AJ481" s="49"/>
      <c r="AK481" s="49"/>
      <c r="AL481" s="49"/>
      <c r="AM481" s="49"/>
      <c r="AN481" s="49"/>
      <c r="AO481" s="49"/>
    </row>
    <row r="482" spans="3:41" x14ac:dyDescent="0.3"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  <c r="AE482" s="49"/>
      <c r="AF482" s="49"/>
      <c r="AG482" s="49"/>
      <c r="AH482" s="49"/>
      <c r="AI482" s="49"/>
      <c r="AJ482" s="49"/>
      <c r="AK482" s="49"/>
      <c r="AL482" s="49"/>
      <c r="AM482" s="49"/>
      <c r="AN482" s="49"/>
      <c r="AO482" s="49"/>
    </row>
    <row r="483" spans="3:41" x14ac:dyDescent="0.3"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  <c r="AE483" s="49"/>
      <c r="AF483" s="49"/>
      <c r="AG483" s="49"/>
      <c r="AH483" s="49"/>
      <c r="AI483" s="49"/>
      <c r="AJ483" s="49"/>
      <c r="AK483" s="49"/>
      <c r="AL483" s="49"/>
      <c r="AM483" s="49"/>
      <c r="AN483" s="49"/>
      <c r="AO483" s="49"/>
    </row>
    <row r="484" spans="3:41" x14ac:dyDescent="0.3"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  <c r="AE484" s="49"/>
      <c r="AF484" s="49"/>
      <c r="AG484" s="49"/>
      <c r="AH484" s="49"/>
      <c r="AI484" s="49"/>
      <c r="AJ484" s="49"/>
      <c r="AK484" s="49"/>
      <c r="AL484" s="49"/>
      <c r="AM484" s="49"/>
      <c r="AN484" s="49"/>
      <c r="AO484" s="49"/>
    </row>
    <row r="485" spans="3:41" x14ac:dyDescent="0.3"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  <c r="AE485" s="49"/>
      <c r="AF485" s="49"/>
      <c r="AG485" s="49"/>
      <c r="AH485" s="49"/>
      <c r="AI485" s="49"/>
      <c r="AJ485" s="49"/>
      <c r="AK485" s="49"/>
      <c r="AL485" s="49"/>
      <c r="AM485" s="49"/>
      <c r="AN485" s="49"/>
      <c r="AO485" s="49"/>
    </row>
    <row r="486" spans="3:41" x14ac:dyDescent="0.3"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  <c r="AE486" s="49"/>
      <c r="AF486" s="49"/>
      <c r="AG486" s="49"/>
      <c r="AH486" s="49"/>
      <c r="AI486" s="49"/>
      <c r="AJ486" s="49"/>
      <c r="AK486" s="49"/>
      <c r="AL486" s="49"/>
      <c r="AM486" s="49"/>
      <c r="AN486" s="49"/>
      <c r="AO486" s="49"/>
    </row>
    <row r="487" spans="3:41" x14ac:dyDescent="0.3"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  <c r="AE487" s="49"/>
      <c r="AF487" s="49"/>
      <c r="AG487" s="49"/>
      <c r="AH487" s="49"/>
      <c r="AI487" s="49"/>
      <c r="AJ487" s="49"/>
      <c r="AK487" s="49"/>
      <c r="AL487" s="49"/>
      <c r="AM487" s="49"/>
      <c r="AN487" s="49"/>
      <c r="AO487" s="49"/>
    </row>
    <row r="488" spans="3:41" x14ac:dyDescent="0.3"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  <c r="AE488" s="49"/>
      <c r="AF488" s="49"/>
      <c r="AG488" s="49"/>
      <c r="AH488" s="49"/>
      <c r="AI488" s="49"/>
      <c r="AJ488" s="49"/>
      <c r="AK488" s="49"/>
      <c r="AL488" s="49"/>
      <c r="AM488" s="49"/>
      <c r="AN488" s="49"/>
      <c r="AO488" s="49"/>
    </row>
    <row r="489" spans="3:41" x14ac:dyDescent="0.3"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  <c r="AE489" s="49"/>
      <c r="AF489" s="49"/>
      <c r="AG489" s="49"/>
      <c r="AH489" s="49"/>
      <c r="AI489" s="49"/>
      <c r="AJ489" s="49"/>
      <c r="AK489" s="49"/>
      <c r="AL489" s="49"/>
      <c r="AM489" s="49"/>
      <c r="AN489" s="49"/>
      <c r="AO489" s="49"/>
    </row>
    <row r="490" spans="3:41" x14ac:dyDescent="0.3"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  <c r="AE490" s="49"/>
      <c r="AF490" s="49"/>
      <c r="AG490" s="49"/>
      <c r="AH490" s="49"/>
      <c r="AI490" s="49"/>
      <c r="AJ490" s="49"/>
      <c r="AK490" s="49"/>
      <c r="AL490" s="49"/>
      <c r="AM490" s="49"/>
      <c r="AN490" s="49"/>
      <c r="AO490" s="49"/>
    </row>
    <row r="491" spans="3:41" x14ac:dyDescent="0.3"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  <c r="AE491" s="49"/>
      <c r="AF491" s="49"/>
      <c r="AG491" s="49"/>
      <c r="AH491" s="49"/>
      <c r="AI491" s="49"/>
      <c r="AJ491" s="49"/>
      <c r="AK491" s="49"/>
      <c r="AL491" s="49"/>
      <c r="AM491" s="49"/>
      <c r="AN491" s="49"/>
      <c r="AO491" s="49"/>
    </row>
    <row r="492" spans="3:41" x14ac:dyDescent="0.3"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  <c r="AE492" s="49"/>
      <c r="AF492" s="49"/>
      <c r="AG492" s="49"/>
      <c r="AH492" s="49"/>
      <c r="AI492" s="49"/>
      <c r="AJ492" s="49"/>
      <c r="AK492" s="49"/>
      <c r="AL492" s="49"/>
      <c r="AM492" s="49"/>
      <c r="AN492" s="49"/>
      <c r="AO492" s="49"/>
    </row>
    <row r="493" spans="3:41" x14ac:dyDescent="0.3"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  <c r="AE493" s="49"/>
      <c r="AF493" s="49"/>
      <c r="AG493" s="49"/>
      <c r="AH493" s="49"/>
      <c r="AI493" s="49"/>
      <c r="AJ493" s="49"/>
      <c r="AK493" s="49"/>
      <c r="AL493" s="49"/>
      <c r="AM493" s="49"/>
      <c r="AN493" s="49"/>
      <c r="AO493" s="49"/>
    </row>
    <row r="494" spans="3:41" x14ac:dyDescent="0.3"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  <c r="AE494" s="49"/>
      <c r="AF494" s="49"/>
      <c r="AG494" s="49"/>
      <c r="AH494" s="49"/>
      <c r="AI494" s="49"/>
      <c r="AJ494" s="49"/>
      <c r="AK494" s="49"/>
      <c r="AL494" s="49"/>
      <c r="AM494" s="49"/>
      <c r="AN494" s="49"/>
      <c r="AO494" s="49"/>
    </row>
    <row r="495" spans="3:41" x14ac:dyDescent="0.3"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  <c r="AE495" s="49"/>
      <c r="AF495" s="49"/>
      <c r="AG495" s="49"/>
      <c r="AH495" s="49"/>
      <c r="AI495" s="49"/>
      <c r="AJ495" s="49"/>
      <c r="AK495" s="49"/>
      <c r="AL495" s="49"/>
      <c r="AM495" s="49"/>
      <c r="AN495" s="49"/>
      <c r="AO495" s="49"/>
    </row>
    <row r="496" spans="3:41" x14ac:dyDescent="0.3"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  <c r="AE496" s="49"/>
      <c r="AF496" s="49"/>
      <c r="AG496" s="49"/>
      <c r="AH496" s="49"/>
      <c r="AI496" s="49"/>
      <c r="AJ496" s="49"/>
      <c r="AK496" s="49"/>
      <c r="AL496" s="49"/>
      <c r="AM496" s="49"/>
      <c r="AN496" s="49"/>
      <c r="AO496" s="49"/>
    </row>
    <row r="497" spans="3:41" x14ac:dyDescent="0.3"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  <c r="AE497" s="49"/>
      <c r="AF497" s="49"/>
      <c r="AG497" s="49"/>
      <c r="AH497" s="49"/>
      <c r="AI497" s="49"/>
      <c r="AJ497" s="49"/>
      <c r="AK497" s="49"/>
      <c r="AL497" s="49"/>
      <c r="AM497" s="49"/>
      <c r="AN497" s="49"/>
      <c r="AO497" s="49"/>
    </row>
    <row r="498" spans="3:41" x14ac:dyDescent="0.3"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  <c r="AE498" s="49"/>
      <c r="AF498" s="49"/>
      <c r="AG498" s="49"/>
      <c r="AH498" s="49"/>
      <c r="AI498" s="49"/>
      <c r="AJ498" s="49"/>
      <c r="AK498" s="49"/>
      <c r="AL498" s="49"/>
      <c r="AM498" s="49"/>
      <c r="AN498" s="49"/>
      <c r="AO498" s="49"/>
    </row>
    <row r="499" spans="3:41" x14ac:dyDescent="0.3"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  <c r="AE499" s="49"/>
      <c r="AF499" s="49"/>
      <c r="AG499" s="49"/>
      <c r="AH499" s="49"/>
      <c r="AI499" s="49"/>
      <c r="AJ499" s="49"/>
      <c r="AK499" s="49"/>
      <c r="AL499" s="49"/>
      <c r="AM499" s="49"/>
      <c r="AN499" s="49"/>
      <c r="AO499" s="49"/>
    </row>
    <row r="500" spans="3:41" x14ac:dyDescent="0.3"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  <c r="AE500" s="49"/>
      <c r="AF500" s="49"/>
      <c r="AG500" s="49"/>
      <c r="AH500" s="49"/>
      <c r="AI500" s="49"/>
      <c r="AJ500" s="49"/>
      <c r="AK500" s="49"/>
      <c r="AL500" s="49"/>
      <c r="AM500" s="49"/>
      <c r="AN500" s="49"/>
      <c r="AO500" s="49"/>
    </row>
    <row r="501" spans="3:41" x14ac:dyDescent="0.3"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  <c r="AE501" s="49"/>
      <c r="AF501" s="49"/>
      <c r="AG501" s="49"/>
      <c r="AH501" s="49"/>
      <c r="AI501" s="49"/>
      <c r="AJ501" s="49"/>
      <c r="AK501" s="49"/>
      <c r="AL501" s="49"/>
      <c r="AM501" s="49"/>
      <c r="AN501" s="49"/>
      <c r="AO501" s="49"/>
    </row>
    <row r="502" spans="3:41" x14ac:dyDescent="0.3"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  <c r="AE502" s="49"/>
      <c r="AF502" s="49"/>
      <c r="AG502" s="49"/>
      <c r="AH502" s="49"/>
      <c r="AI502" s="49"/>
      <c r="AJ502" s="49"/>
      <c r="AK502" s="49"/>
      <c r="AL502" s="49"/>
      <c r="AM502" s="49"/>
      <c r="AN502" s="49"/>
      <c r="AO502" s="49"/>
    </row>
    <row r="503" spans="3:41" x14ac:dyDescent="0.3"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  <c r="AE503" s="49"/>
      <c r="AF503" s="49"/>
      <c r="AG503" s="49"/>
      <c r="AH503" s="49"/>
      <c r="AI503" s="49"/>
      <c r="AJ503" s="49"/>
      <c r="AK503" s="49"/>
      <c r="AL503" s="49"/>
      <c r="AM503" s="49"/>
      <c r="AN503" s="49"/>
      <c r="AO503" s="49"/>
    </row>
    <row r="504" spans="3:41" x14ac:dyDescent="0.3"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  <c r="AE504" s="49"/>
      <c r="AF504" s="49"/>
      <c r="AG504" s="49"/>
      <c r="AH504" s="49"/>
      <c r="AI504" s="49"/>
      <c r="AJ504" s="49"/>
      <c r="AK504" s="49"/>
      <c r="AL504" s="49"/>
      <c r="AM504" s="49"/>
      <c r="AN504" s="49"/>
      <c r="AO504" s="49"/>
    </row>
    <row r="505" spans="3:41" x14ac:dyDescent="0.3"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  <c r="AE505" s="49"/>
      <c r="AF505" s="49"/>
      <c r="AG505" s="49"/>
      <c r="AH505" s="49"/>
      <c r="AI505" s="49"/>
      <c r="AJ505" s="49"/>
      <c r="AK505" s="49"/>
      <c r="AL505" s="49"/>
      <c r="AM505" s="49"/>
      <c r="AN505" s="49"/>
      <c r="AO505" s="49"/>
    </row>
    <row r="506" spans="3:41" x14ac:dyDescent="0.3"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  <c r="AE506" s="49"/>
      <c r="AF506" s="49"/>
      <c r="AG506" s="49"/>
      <c r="AH506" s="49"/>
      <c r="AI506" s="49"/>
      <c r="AJ506" s="49"/>
      <c r="AK506" s="49"/>
      <c r="AL506" s="49"/>
      <c r="AM506" s="49"/>
      <c r="AN506" s="49"/>
      <c r="AO506" s="49"/>
    </row>
    <row r="507" spans="3:41" x14ac:dyDescent="0.3"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  <c r="AE507" s="49"/>
      <c r="AF507" s="49"/>
      <c r="AG507" s="49"/>
      <c r="AH507" s="49"/>
      <c r="AI507" s="49"/>
      <c r="AJ507" s="49"/>
      <c r="AK507" s="49"/>
      <c r="AL507" s="49"/>
      <c r="AM507" s="49"/>
      <c r="AN507" s="49"/>
      <c r="AO507" s="49"/>
    </row>
    <row r="508" spans="3:41" x14ac:dyDescent="0.3"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  <c r="AE508" s="49"/>
      <c r="AF508" s="49"/>
      <c r="AG508" s="49"/>
      <c r="AH508" s="49"/>
      <c r="AI508" s="49"/>
      <c r="AJ508" s="49"/>
      <c r="AK508" s="49"/>
      <c r="AL508" s="49"/>
      <c r="AM508" s="49"/>
      <c r="AN508" s="49"/>
      <c r="AO508" s="49"/>
    </row>
    <row r="509" spans="3:41" x14ac:dyDescent="0.3"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  <c r="AE509" s="49"/>
      <c r="AF509" s="49"/>
      <c r="AG509" s="49"/>
      <c r="AH509" s="49"/>
      <c r="AI509" s="49"/>
      <c r="AJ509" s="49"/>
      <c r="AK509" s="49"/>
      <c r="AL509" s="49"/>
      <c r="AM509" s="49"/>
      <c r="AN509" s="49"/>
      <c r="AO509" s="49"/>
    </row>
    <row r="510" spans="3:41" x14ac:dyDescent="0.3"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  <c r="AE510" s="49"/>
      <c r="AF510" s="49"/>
      <c r="AG510" s="49"/>
      <c r="AH510" s="49"/>
      <c r="AI510" s="49"/>
      <c r="AJ510" s="49"/>
      <c r="AK510" s="49"/>
      <c r="AL510" s="49"/>
      <c r="AM510" s="49"/>
      <c r="AN510" s="49"/>
      <c r="AO510" s="49"/>
    </row>
    <row r="511" spans="3:41" x14ac:dyDescent="0.3"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  <c r="AE511" s="49"/>
      <c r="AF511" s="49"/>
      <c r="AG511" s="49"/>
      <c r="AH511" s="49"/>
      <c r="AI511" s="49"/>
      <c r="AJ511" s="49"/>
      <c r="AK511" s="49"/>
      <c r="AL511" s="49"/>
      <c r="AM511" s="49"/>
      <c r="AN511" s="49"/>
      <c r="AO511" s="49"/>
    </row>
    <row r="512" spans="3:41" x14ac:dyDescent="0.3"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  <c r="AE512" s="49"/>
      <c r="AF512" s="49"/>
      <c r="AG512" s="49"/>
      <c r="AH512" s="49"/>
      <c r="AI512" s="49"/>
      <c r="AJ512" s="49"/>
      <c r="AK512" s="49"/>
      <c r="AL512" s="49"/>
      <c r="AM512" s="49"/>
      <c r="AN512" s="49"/>
      <c r="AO512" s="49"/>
    </row>
    <row r="513" spans="3:41" x14ac:dyDescent="0.3"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  <c r="AE513" s="49"/>
      <c r="AF513" s="49"/>
      <c r="AG513" s="49"/>
      <c r="AH513" s="49"/>
      <c r="AI513" s="49"/>
      <c r="AJ513" s="49"/>
      <c r="AK513" s="49"/>
      <c r="AL513" s="49"/>
      <c r="AM513" s="49"/>
      <c r="AN513" s="49"/>
      <c r="AO513" s="49"/>
    </row>
    <row r="514" spans="3:41" x14ac:dyDescent="0.3"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  <c r="AE514" s="49"/>
      <c r="AF514" s="49"/>
      <c r="AG514" s="49"/>
      <c r="AH514" s="49"/>
      <c r="AI514" s="49"/>
      <c r="AJ514" s="49"/>
      <c r="AK514" s="49"/>
      <c r="AL514" s="49"/>
      <c r="AM514" s="49"/>
      <c r="AN514" s="49"/>
      <c r="AO514" s="49"/>
    </row>
    <row r="515" spans="3:41" x14ac:dyDescent="0.3"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  <c r="AE515" s="49"/>
      <c r="AF515" s="49"/>
      <c r="AG515" s="49"/>
      <c r="AH515" s="49"/>
      <c r="AI515" s="49"/>
      <c r="AJ515" s="49"/>
      <c r="AK515" s="49"/>
      <c r="AL515" s="49"/>
      <c r="AM515" s="49"/>
      <c r="AN515" s="49"/>
      <c r="AO515" s="49"/>
    </row>
    <row r="516" spans="3:41" x14ac:dyDescent="0.3"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  <c r="AE516" s="49"/>
      <c r="AF516" s="49"/>
      <c r="AG516" s="49"/>
      <c r="AH516" s="49"/>
      <c r="AI516" s="49"/>
      <c r="AJ516" s="49"/>
      <c r="AK516" s="49"/>
      <c r="AL516" s="49"/>
      <c r="AM516" s="49"/>
      <c r="AN516" s="49"/>
      <c r="AO516" s="49"/>
    </row>
    <row r="517" spans="3:41" x14ac:dyDescent="0.3"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  <c r="AE517" s="49"/>
      <c r="AF517" s="49"/>
      <c r="AG517" s="49"/>
      <c r="AH517" s="49"/>
      <c r="AI517" s="49"/>
      <c r="AJ517" s="49"/>
      <c r="AK517" s="49"/>
      <c r="AL517" s="49"/>
      <c r="AM517" s="49"/>
      <c r="AN517" s="49"/>
      <c r="AO517" s="49"/>
    </row>
    <row r="518" spans="3:41" x14ac:dyDescent="0.3"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  <c r="AE518" s="49"/>
      <c r="AF518" s="49"/>
      <c r="AG518" s="49"/>
      <c r="AH518" s="49"/>
      <c r="AI518" s="49"/>
      <c r="AJ518" s="49"/>
      <c r="AK518" s="49"/>
      <c r="AL518" s="49"/>
      <c r="AM518" s="49"/>
      <c r="AN518" s="49"/>
      <c r="AO518" s="49"/>
    </row>
    <row r="519" spans="3:41" x14ac:dyDescent="0.3"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  <c r="AE519" s="49"/>
      <c r="AF519" s="49"/>
      <c r="AG519" s="49"/>
      <c r="AH519" s="49"/>
      <c r="AI519" s="49"/>
      <c r="AJ519" s="49"/>
      <c r="AK519" s="49"/>
      <c r="AL519" s="49"/>
      <c r="AM519" s="49"/>
      <c r="AN519" s="49"/>
      <c r="AO519" s="49"/>
    </row>
    <row r="520" spans="3:41" x14ac:dyDescent="0.3"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  <c r="AE520" s="49"/>
      <c r="AF520" s="49"/>
      <c r="AG520" s="49"/>
      <c r="AH520" s="49"/>
      <c r="AI520" s="49"/>
      <c r="AJ520" s="49"/>
      <c r="AK520" s="49"/>
      <c r="AL520" s="49"/>
      <c r="AM520" s="49"/>
      <c r="AN520" s="49"/>
      <c r="AO520" s="49"/>
    </row>
    <row r="521" spans="3:41" x14ac:dyDescent="0.3"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  <c r="AE521" s="49"/>
      <c r="AF521" s="49"/>
      <c r="AG521" s="49"/>
      <c r="AH521" s="49"/>
      <c r="AI521" s="49"/>
      <c r="AJ521" s="49"/>
      <c r="AK521" s="49"/>
      <c r="AL521" s="49"/>
      <c r="AM521" s="49"/>
      <c r="AN521" s="49"/>
      <c r="AO521" s="49"/>
    </row>
    <row r="522" spans="3:41" x14ac:dyDescent="0.3"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  <c r="AE522" s="49"/>
      <c r="AF522" s="49"/>
      <c r="AG522" s="49"/>
      <c r="AH522" s="49"/>
      <c r="AI522" s="49"/>
      <c r="AJ522" s="49"/>
      <c r="AK522" s="49"/>
      <c r="AL522" s="49"/>
      <c r="AM522" s="49"/>
      <c r="AN522" s="49"/>
      <c r="AO522" s="49"/>
    </row>
    <row r="523" spans="3:41" x14ac:dyDescent="0.3"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  <c r="AE523" s="49"/>
      <c r="AF523" s="49"/>
      <c r="AG523" s="49"/>
      <c r="AH523" s="49"/>
      <c r="AI523" s="49"/>
      <c r="AJ523" s="49"/>
      <c r="AK523" s="49"/>
      <c r="AL523" s="49"/>
      <c r="AM523" s="49"/>
      <c r="AN523" s="49"/>
      <c r="AO523" s="49"/>
    </row>
    <row r="524" spans="3:41" x14ac:dyDescent="0.3"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  <c r="AE524" s="49"/>
      <c r="AF524" s="49"/>
      <c r="AG524" s="49"/>
      <c r="AH524" s="49"/>
      <c r="AI524" s="49"/>
      <c r="AJ524" s="49"/>
      <c r="AK524" s="49"/>
      <c r="AL524" s="49"/>
      <c r="AM524" s="49"/>
      <c r="AN524" s="49"/>
      <c r="AO524" s="49"/>
    </row>
    <row r="525" spans="3:41" x14ac:dyDescent="0.3"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  <c r="AE525" s="49"/>
      <c r="AF525" s="49"/>
      <c r="AG525" s="49"/>
      <c r="AH525" s="49"/>
      <c r="AI525" s="49"/>
      <c r="AJ525" s="49"/>
      <c r="AK525" s="49"/>
      <c r="AL525" s="49"/>
      <c r="AM525" s="49"/>
      <c r="AN525" s="49"/>
      <c r="AO525" s="49"/>
    </row>
    <row r="526" spans="3:41" x14ac:dyDescent="0.3"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  <c r="AE526" s="49"/>
      <c r="AF526" s="49"/>
      <c r="AG526" s="49"/>
      <c r="AH526" s="49"/>
      <c r="AI526" s="49"/>
      <c r="AJ526" s="49"/>
      <c r="AK526" s="49"/>
      <c r="AL526" s="49"/>
      <c r="AM526" s="49"/>
      <c r="AN526" s="49"/>
      <c r="AO526" s="49"/>
    </row>
    <row r="527" spans="3:41" x14ac:dyDescent="0.3"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  <c r="AE527" s="49"/>
      <c r="AF527" s="49"/>
      <c r="AG527" s="49"/>
      <c r="AH527" s="49"/>
      <c r="AI527" s="49"/>
      <c r="AJ527" s="49"/>
      <c r="AK527" s="49"/>
      <c r="AL527" s="49"/>
      <c r="AM527" s="49"/>
      <c r="AN527" s="49"/>
      <c r="AO527" s="49"/>
    </row>
    <row r="528" spans="3:41" x14ac:dyDescent="0.3"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  <c r="AE528" s="49"/>
      <c r="AF528" s="49"/>
      <c r="AG528" s="49"/>
      <c r="AH528" s="49"/>
      <c r="AI528" s="49"/>
      <c r="AJ528" s="49"/>
      <c r="AK528" s="49"/>
      <c r="AL528" s="49"/>
      <c r="AM528" s="49"/>
      <c r="AN528" s="49"/>
      <c r="AO528" s="49"/>
    </row>
    <row r="529" spans="3:41" x14ac:dyDescent="0.3"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  <c r="AE529" s="49"/>
      <c r="AF529" s="49"/>
      <c r="AG529" s="49"/>
      <c r="AH529" s="49"/>
      <c r="AI529" s="49"/>
      <c r="AJ529" s="49"/>
      <c r="AK529" s="49"/>
      <c r="AL529" s="49"/>
      <c r="AM529" s="49"/>
      <c r="AN529" s="49"/>
      <c r="AO529" s="49"/>
    </row>
    <row r="530" spans="3:41" x14ac:dyDescent="0.3"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  <c r="AE530" s="49"/>
      <c r="AF530" s="49"/>
      <c r="AG530" s="49"/>
      <c r="AH530" s="49"/>
      <c r="AI530" s="49"/>
      <c r="AJ530" s="49"/>
      <c r="AK530" s="49"/>
      <c r="AL530" s="49"/>
      <c r="AM530" s="49"/>
      <c r="AN530" s="49"/>
      <c r="AO530" s="49"/>
    </row>
    <row r="531" spans="3:41" x14ac:dyDescent="0.3"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  <c r="AE531" s="49"/>
      <c r="AF531" s="49"/>
      <c r="AG531" s="49"/>
      <c r="AH531" s="49"/>
      <c r="AI531" s="49"/>
      <c r="AJ531" s="49"/>
      <c r="AK531" s="49"/>
      <c r="AL531" s="49"/>
      <c r="AM531" s="49"/>
      <c r="AN531" s="49"/>
      <c r="AO531" s="49"/>
    </row>
    <row r="532" spans="3:41" x14ac:dyDescent="0.3"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  <c r="AE532" s="49"/>
      <c r="AF532" s="49"/>
      <c r="AG532" s="49"/>
      <c r="AH532" s="49"/>
      <c r="AI532" s="49"/>
      <c r="AJ532" s="49"/>
      <c r="AK532" s="49"/>
      <c r="AL532" s="49"/>
      <c r="AM532" s="49"/>
      <c r="AN532" s="49"/>
      <c r="AO532" s="49"/>
    </row>
    <row r="533" spans="3:41" x14ac:dyDescent="0.3"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  <c r="AE533" s="49"/>
      <c r="AF533" s="49"/>
      <c r="AG533" s="49"/>
      <c r="AH533" s="49"/>
      <c r="AI533" s="49"/>
      <c r="AJ533" s="49"/>
      <c r="AK533" s="49"/>
      <c r="AL533" s="49"/>
      <c r="AM533" s="49"/>
      <c r="AN533" s="49"/>
      <c r="AO533" s="49"/>
    </row>
    <row r="534" spans="3:41" x14ac:dyDescent="0.3"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  <c r="AE534" s="49"/>
      <c r="AF534" s="49"/>
      <c r="AG534" s="49"/>
      <c r="AH534" s="49"/>
      <c r="AI534" s="49"/>
      <c r="AJ534" s="49"/>
      <c r="AK534" s="49"/>
      <c r="AL534" s="49"/>
      <c r="AM534" s="49"/>
      <c r="AN534" s="49"/>
      <c r="AO534" s="49"/>
    </row>
    <row r="535" spans="3:41" x14ac:dyDescent="0.3"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  <c r="AE535" s="49"/>
      <c r="AF535" s="49"/>
      <c r="AG535" s="49"/>
      <c r="AH535" s="49"/>
      <c r="AI535" s="49"/>
      <c r="AJ535" s="49"/>
      <c r="AK535" s="49"/>
      <c r="AL535" s="49"/>
      <c r="AM535" s="49"/>
      <c r="AN535" s="49"/>
      <c r="AO535" s="49"/>
    </row>
    <row r="536" spans="3:41" x14ac:dyDescent="0.3"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  <c r="AE536" s="49"/>
      <c r="AF536" s="49"/>
      <c r="AG536" s="49"/>
      <c r="AH536" s="49"/>
      <c r="AI536" s="49"/>
      <c r="AJ536" s="49"/>
      <c r="AK536" s="49"/>
      <c r="AL536" s="49"/>
      <c r="AM536" s="49"/>
      <c r="AN536" s="49"/>
      <c r="AO536" s="49"/>
    </row>
    <row r="537" spans="3:41" x14ac:dyDescent="0.3"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  <c r="AE537" s="49"/>
      <c r="AF537" s="49"/>
      <c r="AG537" s="49"/>
      <c r="AH537" s="49"/>
      <c r="AI537" s="49"/>
      <c r="AJ537" s="49"/>
      <c r="AK537" s="49"/>
      <c r="AL537" s="49"/>
      <c r="AM537" s="49"/>
      <c r="AN537" s="49"/>
      <c r="AO537" s="49"/>
    </row>
    <row r="538" spans="3:41" x14ac:dyDescent="0.3"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  <c r="AE538" s="49"/>
      <c r="AF538" s="49"/>
      <c r="AG538" s="49"/>
      <c r="AH538" s="49"/>
      <c r="AI538" s="49"/>
      <c r="AJ538" s="49"/>
      <c r="AK538" s="49"/>
      <c r="AL538" s="49"/>
      <c r="AM538" s="49"/>
      <c r="AN538" s="49"/>
      <c r="AO538" s="49"/>
    </row>
    <row r="539" spans="3:41" x14ac:dyDescent="0.3"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  <c r="AE539" s="49"/>
      <c r="AF539" s="49"/>
      <c r="AG539" s="49"/>
      <c r="AH539" s="49"/>
      <c r="AI539" s="49"/>
      <c r="AJ539" s="49"/>
      <c r="AK539" s="49"/>
      <c r="AL539" s="49"/>
      <c r="AM539" s="49"/>
      <c r="AN539" s="49"/>
      <c r="AO539" s="49"/>
    </row>
    <row r="540" spans="3:41" x14ac:dyDescent="0.3"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  <c r="AE540" s="49"/>
      <c r="AF540" s="49"/>
      <c r="AG540" s="49"/>
      <c r="AH540" s="49"/>
      <c r="AI540" s="49"/>
      <c r="AJ540" s="49"/>
      <c r="AK540" s="49"/>
      <c r="AL540" s="49"/>
      <c r="AM540" s="49"/>
      <c r="AN540" s="49"/>
      <c r="AO540" s="49"/>
    </row>
    <row r="541" spans="3:41" x14ac:dyDescent="0.3"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  <c r="AE541" s="49"/>
      <c r="AF541" s="49"/>
      <c r="AG541" s="49"/>
      <c r="AH541" s="49"/>
      <c r="AI541" s="49"/>
      <c r="AJ541" s="49"/>
      <c r="AK541" s="49"/>
      <c r="AL541" s="49"/>
      <c r="AM541" s="49"/>
      <c r="AN541" s="49"/>
      <c r="AO541" s="49"/>
    </row>
    <row r="542" spans="3:41" x14ac:dyDescent="0.3"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  <c r="AE542" s="49"/>
      <c r="AF542" s="49"/>
      <c r="AG542" s="49"/>
      <c r="AH542" s="49"/>
      <c r="AI542" s="49"/>
      <c r="AJ542" s="49"/>
      <c r="AK542" s="49"/>
      <c r="AL542" s="49"/>
      <c r="AM542" s="49"/>
      <c r="AN542" s="49"/>
      <c r="AO542" s="49"/>
    </row>
    <row r="543" spans="3:41" x14ac:dyDescent="0.3"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  <c r="AE543" s="49"/>
      <c r="AF543" s="49"/>
      <c r="AG543" s="49"/>
      <c r="AH543" s="49"/>
      <c r="AI543" s="49"/>
      <c r="AJ543" s="49"/>
      <c r="AK543" s="49"/>
      <c r="AL543" s="49"/>
      <c r="AM543" s="49"/>
      <c r="AN543" s="49"/>
      <c r="AO543" s="49"/>
    </row>
    <row r="544" spans="3:41" x14ac:dyDescent="0.3"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  <c r="AE544" s="49"/>
      <c r="AF544" s="49"/>
      <c r="AG544" s="49"/>
      <c r="AH544" s="49"/>
      <c r="AI544" s="49"/>
      <c r="AJ544" s="49"/>
      <c r="AK544" s="49"/>
      <c r="AL544" s="49"/>
      <c r="AM544" s="49"/>
      <c r="AN544" s="49"/>
      <c r="AO544" s="49"/>
    </row>
    <row r="545" spans="3:41" x14ac:dyDescent="0.3"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  <c r="AE545" s="49"/>
      <c r="AF545" s="49"/>
      <c r="AG545" s="49"/>
      <c r="AH545" s="49"/>
      <c r="AI545" s="49"/>
      <c r="AJ545" s="49"/>
      <c r="AK545" s="49"/>
      <c r="AL545" s="49"/>
      <c r="AM545" s="49"/>
      <c r="AN545" s="49"/>
      <c r="AO545" s="49"/>
    </row>
    <row r="546" spans="3:41" x14ac:dyDescent="0.3"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  <c r="AE546" s="49"/>
      <c r="AF546" s="49"/>
      <c r="AG546" s="49"/>
      <c r="AH546" s="49"/>
      <c r="AI546" s="49"/>
      <c r="AJ546" s="49"/>
      <c r="AK546" s="49"/>
      <c r="AL546" s="49"/>
      <c r="AM546" s="49"/>
      <c r="AN546" s="49"/>
      <c r="AO546" s="49"/>
    </row>
    <row r="547" spans="3:41" x14ac:dyDescent="0.3"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  <c r="AE547" s="49"/>
      <c r="AF547" s="49"/>
      <c r="AG547" s="49"/>
      <c r="AH547" s="49"/>
      <c r="AI547" s="49"/>
      <c r="AJ547" s="49"/>
      <c r="AK547" s="49"/>
      <c r="AL547" s="49"/>
      <c r="AM547" s="49"/>
      <c r="AN547" s="49"/>
      <c r="AO547" s="49"/>
    </row>
    <row r="548" spans="3:41" x14ac:dyDescent="0.3"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  <c r="AE548" s="49"/>
      <c r="AF548" s="49"/>
      <c r="AG548" s="49"/>
      <c r="AH548" s="49"/>
      <c r="AI548" s="49"/>
      <c r="AJ548" s="49"/>
      <c r="AK548" s="49"/>
      <c r="AL548" s="49"/>
      <c r="AM548" s="49"/>
      <c r="AN548" s="49"/>
      <c r="AO548" s="49"/>
    </row>
    <row r="549" spans="3:41" x14ac:dyDescent="0.3"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  <c r="AE549" s="49"/>
      <c r="AF549" s="49"/>
      <c r="AG549" s="49"/>
      <c r="AH549" s="49"/>
      <c r="AI549" s="49"/>
      <c r="AJ549" s="49"/>
      <c r="AK549" s="49"/>
      <c r="AL549" s="49"/>
      <c r="AM549" s="49"/>
      <c r="AN549" s="49"/>
      <c r="AO549" s="49"/>
    </row>
    <row r="550" spans="3:41" x14ac:dyDescent="0.3"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  <c r="AE550" s="49"/>
      <c r="AF550" s="49"/>
      <c r="AG550" s="49"/>
      <c r="AH550" s="49"/>
      <c r="AI550" s="49"/>
      <c r="AJ550" s="49"/>
      <c r="AK550" s="49"/>
      <c r="AL550" s="49"/>
      <c r="AM550" s="49"/>
      <c r="AN550" s="49"/>
      <c r="AO550" s="49"/>
    </row>
    <row r="551" spans="3:41" x14ac:dyDescent="0.3">
      <c r="C551" s="49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9"/>
      <c r="Y551" s="49"/>
      <c r="Z551" s="49"/>
      <c r="AA551" s="49"/>
      <c r="AB551" s="49"/>
      <c r="AC551" s="49"/>
      <c r="AD551" s="49"/>
      <c r="AE551" s="49"/>
      <c r="AF551" s="49"/>
      <c r="AG551" s="49"/>
      <c r="AH551" s="49"/>
      <c r="AI551" s="49"/>
      <c r="AJ551" s="49"/>
      <c r="AK551" s="49"/>
      <c r="AL551" s="49"/>
      <c r="AM551" s="49"/>
      <c r="AN551" s="49"/>
      <c r="AO551" s="49"/>
    </row>
    <row r="552" spans="3:41" x14ac:dyDescent="0.3">
      <c r="C552" s="49"/>
      <c r="X552" s="49"/>
      <c r="Y552" s="49"/>
      <c r="Z552" s="49"/>
      <c r="AA552" s="49"/>
      <c r="AB552" s="49"/>
      <c r="AC552" s="49"/>
      <c r="AD552" s="49"/>
      <c r="AE552" s="49"/>
      <c r="AF552" s="49"/>
      <c r="AG552" s="49"/>
      <c r="AH552" s="49"/>
      <c r="AI552" s="49"/>
      <c r="AJ552" s="49"/>
      <c r="AK552" s="49"/>
      <c r="AL552" s="49"/>
      <c r="AM552" s="49"/>
      <c r="AN552" s="49"/>
      <c r="AO552" s="49"/>
    </row>
    <row r="553" spans="3:41" x14ac:dyDescent="0.3">
      <c r="C553" s="49"/>
      <c r="X553" s="49"/>
      <c r="Y553" s="49"/>
      <c r="Z553" s="49"/>
      <c r="AA553" s="49"/>
      <c r="AB553" s="49"/>
      <c r="AC553" s="49"/>
      <c r="AD553" s="49"/>
      <c r="AE553" s="49"/>
      <c r="AF553" s="49"/>
      <c r="AG553" s="49"/>
      <c r="AH553" s="49"/>
      <c r="AI553" s="49"/>
      <c r="AJ553" s="49"/>
      <c r="AK553" s="49"/>
      <c r="AL553" s="49"/>
      <c r="AM553" s="49"/>
      <c r="AN553" s="49"/>
      <c r="AO553" s="49"/>
    </row>
    <row r="554" spans="3:41" x14ac:dyDescent="0.3">
      <c r="C554" s="45"/>
      <c r="X554" s="45"/>
      <c r="Y554" s="45"/>
      <c r="Z554" s="45"/>
      <c r="AA554" s="45"/>
      <c r="AB554" s="45"/>
      <c r="AC554" s="45"/>
      <c r="AD554" s="45"/>
      <c r="AE554" s="45"/>
      <c r="AF554" s="45"/>
      <c r="AG554" s="45"/>
      <c r="AH554" s="45"/>
      <c r="AI554" s="45"/>
      <c r="AJ554" s="45"/>
      <c r="AK554" s="45"/>
      <c r="AL554" s="45"/>
      <c r="AM554" s="45"/>
      <c r="AN554" s="45"/>
      <c r="AO554" s="45"/>
    </row>
  </sheetData>
  <phoneticPr fontId="5" type="noConversion"/>
  <conditionalFormatting sqref="E7:E19">
    <cfRule type="expression" dxfId="16" priority="5">
      <formula>AND($D7&lt;&gt;"",$E7="")</formula>
    </cfRule>
  </conditionalFormatting>
  <conditionalFormatting sqref="F7:F19">
    <cfRule type="expression" dxfId="15" priority="6">
      <formula>AND($E7&lt;&gt;"",$F7="")</formula>
    </cfRule>
  </conditionalFormatting>
  <conditionalFormatting sqref="G7:G19">
    <cfRule type="expression" dxfId="14" priority="125">
      <formula>AND($F7&lt;&gt;"",$G7="")</formula>
    </cfRule>
  </conditionalFormatting>
  <conditionalFormatting sqref="H7:H19">
    <cfRule type="expression" dxfId="13" priority="126">
      <formula>AND($G7&lt;&gt;"",$H7="")</formula>
    </cfRule>
  </conditionalFormatting>
  <conditionalFormatting sqref="I7:I19">
    <cfRule type="expression" dxfId="12" priority="127">
      <formula>AND($H7&lt;&gt;"",$I7="")</formula>
    </cfRule>
  </conditionalFormatting>
  <conditionalFormatting sqref="J7:J19">
    <cfRule type="expression" dxfId="11" priority="153">
      <formula>AND($I7&lt;&gt;"",$J7="")</formula>
    </cfRule>
  </conditionalFormatting>
  <conditionalFormatting sqref="K7:K19">
    <cfRule type="dataBar" priority="173">
      <dataBar>
        <cfvo type="min"/>
        <cfvo type="percent" val="100"/>
        <color rgb="FFC00000"/>
      </dataBar>
      <extLst>
        <ext xmlns:x14="http://schemas.microsoft.com/office/spreadsheetml/2009/9/main" uri="{B025F937-C7B1-47D3-B67F-A62EFF666E3E}">
          <x14:id>{83CE03D0-71A4-4FDB-A722-21163C71E24C}</x14:id>
        </ext>
      </extLst>
    </cfRule>
    <cfRule type="expression" dxfId="10" priority="174">
      <formula>AND($J7&lt;&gt;"",$K7="")</formula>
    </cfRule>
  </conditionalFormatting>
  <conditionalFormatting sqref="L7:O19">
    <cfRule type="containsText" dxfId="9" priority="1" operator="containsText" text="Terminée">
      <formula>NOT(ISERROR(SEARCH("Terminée",L7)))</formula>
    </cfRule>
    <cfRule type="containsText" dxfId="8" priority="2" operator="containsText" text="En retard">
      <formula>NOT(ISERROR(SEARCH("En retard",L7)))</formula>
    </cfRule>
    <cfRule type="containsText" dxfId="7" priority="3" operator="containsText" text="En cours">
      <formula>NOT(ISERROR(SEARCH("En cours",L7)))</formula>
    </cfRule>
  </conditionalFormatting>
  <dataValidations count="7">
    <dataValidation type="list" allowBlank="1" showInputMessage="1" showErrorMessage="1" errorTitle="Indication :" error="Veuillez choisir une Personne dans le menu déroulant contenu dans la cellule." sqref="H7:H19" xr:uid="{22C85EE4-4A0B-4284-80C4-B007A1B6FBFF}">
      <formula1>Personnes</formula1>
    </dataValidation>
    <dataValidation type="date" operator="greaterThan" allowBlank="1" showInputMessage="1" showErrorMessage="1" errorTitle="Indication :" error="Veuillez saisir une date au format JJ/MM/AA." sqref="I7:I19" xr:uid="{1036FA05-1473-4984-9404-436C40AFBF65}">
      <formula1>1</formula1>
    </dataValidation>
    <dataValidation type="decimal" allowBlank="1" showInputMessage="1" showErrorMessage="1" errorTitle="Indication :" error="Veuillez saisir un pourcentage entre 0 et 100%." sqref="K7:K19" xr:uid="{A6F88694-94D0-4068-B697-0DFDCD95991D}">
      <formula1>0</formula1>
      <formula2>1</formula2>
    </dataValidation>
    <dataValidation type="list" allowBlank="1" showInputMessage="1" showErrorMessage="1" errorTitle="Indication :" error="Veuillez choisir un Type de tâche dans le menu déroulant contenu dans la cellule." sqref="G7:G19" xr:uid="{148B7B43-9D9D-41DE-AC07-B0E3A2BD082A}">
      <formula1>TypeTache</formula1>
    </dataValidation>
    <dataValidation type="list" allowBlank="1" showInputMessage="1" showErrorMessage="1" errorTitle="Indication :" error="Veuillez choisir un Axe dans le menu déroulant contenu dans la cellule." sqref="E7:E19" xr:uid="{4CE5ADF3-D2B7-4B96-B2F1-6026DBEC1BA4}">
      <formula1>Axes</formula1>
    </dataValidation>
    <dataValidation type="list" allowBlank="1" showInputMessage="1" showErrorMessage="1" errorTitle="Indication :" error="Veuillez choisir un Projet dans le menu déroulant contenu dans la cellule." sqref="F7:F19" xr:uid="{E6783ABD-D222-4DC1-98FB-076E38ADCFA6}">
      <formula1>Projets</formula1>
    </dataValidation>
    <dataValidation type="date" operator="greaterThan" allowBlank="1" showInputMessage="1" showErrorMessage="1" errorTitle="Indication :" error="La date de Deadline doit être postérieure à la date de Démarrage." sqref="J7:J19" xr:uid="{00B4BFCC-76D3-4DCF-9878-8CAC664D4C4C}">
      <formula1>I7</formula1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3CE03D0-71A4-4FDB-A722-21163C71E24C}">
            <x14:dataBar minLength="0" maxLength="100" border="1" negativeBarBorderColorSameAsPositive="0">
              <x14:cfvo type="autoMin"/>
              <x14:cfvo type="percent">
                <xm:f>100</xm:f>
              </x14:cfvo>
              <x14:borderColor rgb="FFFF0000"/>
              <x14:negativeFillColor rgb="FFFF0000"/>
              <x14:negativeBorderColor rgb="FFFF0000"/>
              <x14:axisColor rgb="FF000000"/>
            </x14:dataBar>
          </x14:cfRule>
          <xm:sqref>K7:K19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8BC0-582F-4BFC-888C-1CC463F24900}">
  <sheetPr codeName="Feuil2">
    <tabColor theme="1" tint="0.249977111117893"/>
  </sheetPr>
  <dimension ref="C1:BW100"/>
  <sheetViews>
    <sheetView showGridLines="0" showRowColHeaders="0" zoomScale="85" zoomScaleNormal="85" workbookViewId="0">
      <pane xSplit="2" topLeftCell="C1" activePane="topRight" state="frozen"/>
      <selection activeCell="F14" sqref="F14"/>
      <selection pane="topRight"/>
    </sheetView>
  </sheetViews>
  <sheetFormatPr baseColWidth="10" defaultColWidth="11.5546875" defaultRowHeight="14.4" x14ac:dyDescent="0.3"/>
  <cols>
    <col min="1" max="1" width="11.5546875" style="33"/>
    <col min="2" max="2" width="13.6640625" style="33" customWidth="1"/>
    <col min="3" max="3" width="4.33203125" style="33" customWidth="1"/>
    <col min="4" max="5" width="23.6640625" style="33" customWidth="1"/>
    <col min="6" max="6" width="16.109375" style="33" customWidth="1"/>
    <col min="7" max="8" width="11.5546875" style="33"/>
    <col min="9" max="9" width="7" style="33" customWidth="1"/>
    <col min="10" max="10" width="11.5546875" style="33"/>
    <col min="11" max="11" width="12.44140625" style="33" customWidth="1"/>
    <col min="12" max="12" width="12" style="33" customWidth="1"/>
    <col min="13" max="13" width="11.5546875" style="33"/>
    <col min="14" max="14" width="18.44140625" style="33" customWidth="1"/>
    <col min="15" max="15" width="11.5546875" style="33" customWidth="1"/>
    <col min="16" max="16" width="9.44140625" style="33" customWidth="1"/>
    <col min="17" max="17" width="11.5546875" style="33" customWidth="1"/>
    <col min="18" max="16384" width="11.5546875" style="33"/>
  </cols>
  <sheetData>
    <row r="1" spans="3:75" ht="19.2" customHeight="1" x14ac:dyDescent="0.3"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</row>
    <row r="2" spans="3:75" ht="43.2" customHeight="1" x14ac:dyDescent="0.3">
      <c r="C2" s="26"/>
      <c r="D2" s="27" t="s">
        <v>69</v>
      </c>
      <c r="E2" s="34"/>
      <c r="F2" s="34"/>
      <c r="G2" s="34"/>
      <c r="H2" s="34"/>
      <c r="I2" s="34"/>
      <c r="J2" s="35"/>
      <c r="K2" s="30">
        <f>COUNTA(tbl_ToDoList[TÂCHE])</f>
        <v>13</v>
      </c>
      <c r="L2" s="29" t="str">
        <f>IF(K2=1,"TÂCHE","TÂCHES")</f>
        <v>TÂCHES</v>
      </c>
      <c r="M2" s="35"/>
      <c r="N2" s="28"/>
      <c r="O2" s="35"/>
      <c r="P2" s="30">
        <f>COUNTA(_xlfn.UNIQUE(tbl_ToDoList[PERSONNE]))</f>
        <v>6</v>
      </c>
      <c r="Q2" s="29" t="s">
        <v>2</v>
      </c>
      <c r="R2" s="34"/>
      <c r="S2" s="34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</row>
    <row r="3" spans="3:75" ht="19.2" customHeight="1" x14ac:dyDescent="0.3"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</row>
    <row r="4" spans="3:75" ht="19.2" customHeight="1" x14ac:dyDescent="0.3"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</row>
    <row r="5" spans="3:75" ht="19.2" customHeight="1" x14ac:dyDescent="0.3"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</row>
    <row r="6" spans="3:75" ht="22.95" customHeight="1" x14ac:dyDescent="0.3"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</row>
    <row r="7" spans="3:75" ht="19.2" customHeight="1" x14ac:dyDescent="0.3"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</row>
    <row r="8" spans="3:75" ht="19.2" customHeight="1" x14ac:dyDescent="0.3"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</row>
    <row r="9" spans="3:75" ht="19.2" customHeight="1" x14ac:dyDescent="0.3"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</row>
    <row r="10" spans="3:75" ht="19.2" customHeight="1" x14ac:dyDescent="0.3"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</row>
    <row r="11" spans="3:75" ht="19.2" customHeight="1" x14ac:dyDescent="0.3"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</row>
    <row r="12" spans="3:75" ht="19.2" customHeight="1" x14ac:dyDescent="0.3"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</row>
    <row r="13" spans="3:75" ht="19.2" customHeight="1" x14ac:dyDescent="0.3"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</row>
    <row r="14" spans="3:75" ht="19.2" customHeight="1" x14ac:dyDescent="0.3"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</row>
    <row r="15" spans="3:75" ht="19.2" customHeight="1" x14ac:dyDescent="0.3">
      <c r="C15" s="32"/>
      <c r="D15" s="36"/>
      <c r="E15" s="36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</row>
    <row r="16" spans="3:75" ht="19.2" customHeight="1" x14ac:dyDescent="0.3"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</row>
    <row r="17" spans="3:75" ht="19.2" customHeight="1" x14ac:dyDescent="0.3"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</row>
    <row r="18" spans="3:75" ht="19.2" customHeight="1" x14ac:dyDescent="0.3"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</row>
    <row r="19" spans="3:75" ht="19.2" customHeight="1" x14ac:dyDescent="0.3"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</row>
    <row r="20" spans="3:75" ht="19.2" customHeight="1" x14ac:dyDescent="0.3"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</row>
    <row r="21" spans="3:75" ht="19.2" customHeight="1" x14ac:dyDescent="0.3"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</row>
    <row r="22" spans="3:75" ht="19.2" customHeight="1" x14ac:dyDescent="0.3"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</row>
    <row r="23" spans="3:75" ht="19.2" customHeight="1" x14ac:dyDescent="0.3"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</row>
    <row r="24" spans="3:75" ht="19.2" customHeight="1" x14ac:dyDescent="0.3"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</row>
    <row r="25" spans="3:75" ht="19.2" customHeight="1" x14ac:dyDescent="0.3"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</row>
    <row r="26" spans="3:75" ht="19.2" customHeight="1" x14ac:dyDescent="0.3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</row>
    <row r="27" spans="3:75" ht="19.2" customHeight="1" x14ac:dyDescent="0.3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</row>
    <row r="28" spans="3:75" ht="19.2" customHeight="1" x14ac:dyDescent="0.3"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</row>
    <row r="29" spans="3:75" ht="19.2" customHeight="1" x14ac:dyDescent="0.3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</row>
    <row r="30" spans="3:75" ht="19.2" customHeight="1" x14ac:dyDescent="0.3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</row>
    <row r="31" spans="3:75" ht="19.2" customHeight="1" x14ac:dyDescent="0.3"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</row>
    <row r="32" spans="3:75" ht="19.2" customHeight="1" x14ac:dyDescent="0.3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</row>
    <row r="33" spans="3:75" ht="19.2" customHeight="1" x14ac:dyDescent="0.3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</row>
    <row r="34" spans="3:75" ht="19.2" customHeight="1" x14ac:dyDescent="0.3"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</row>
    <row r="35" spans="3:75" ht="19.2" customHeight="1" x14ac:dyDescent="0.3"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</row>
    <row r="36" spans="3:75" ht="19.2" customHeight="1" x14ac:dyDescent="0.3"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</row>
    <row r="37" spans="3:75" ht="19.2" customHeight="1" x14ac:dyDescent="0.3"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</row>
    <row r="38" spans="3:75" ht="19.2" customHeight="1" x14ac:dyDescent="0.3"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</row>
    <row r="39" spans="3:75" ht="19.2" customHeight="1" x14ac:dyDescent="0.3"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</row>
    <row r="40" spans="3:75" ht="19.2" customHeight="1" x14ac:dyDescent="0.3"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</row>
    <row r="41" spans="3:75" ht="19.2" customHeight="1" x14ac:dyDescent="0.3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</row>
    <row r="42" spans="3:75" ht="19.2" customHeight="1" x14ac:dyDescent="0.3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</row>
    <row r="43" spans="3:75" ht="19.2" customHeight="1" x14ac:dyDescent="0.3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</row>
    <row r="44" spans="3:75" ht="19.2" customHeight="1" x14ac:dyDescent="0.3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</row>
    <row r="45" spans="3:75" ht="19.2" customHeight="1" x14ac:dyDescent="0.3"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</row>
    <row r="46" spans="3:75" ht="19.2" customHeight="1" x14ac:dyDescent="0.3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</row>
    <row r="47" spans="3:75" ht="19.2" customHeight="1" x14ac:dyDescent="0.3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</row>
    <row r="48" spans="3:75" ht="19.2" customHeight="1" x14ac:dyDescent="0.3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</row>
    <row r="49" spans="3:75" ht="19.2" customHeight="1" x14ac:dyDescent="0.3"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</row>
    <row r="50" spans="3:75" ht="19.2" customHeight="1" x14ac:dyDescent="0.3"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</row>
    <row r="51" spans="3:75" ht="19.2" customHeight="1" x14ac:dyDescent="0.3"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</row>
    <row r="52" spans="3:75" ht="19.2" customHeight="1" x14ac:dyDescent="0.3"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</row>
    <row r="53" spans="3:75" ht="19.2" customHeight="1" x14ac:dyDescent="0.3"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</row>
    <row r="54" spans="3:75" ht="19.2" customHeight="1" x14ac:dyDescent="0.3"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</row>
    <row r="55" spans="3:75" ht="19.2" customHeight="1" x14ac:dyDescent="0.3"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</row>
    <row r="56" spans="3:75" ht="19.2" customHeight="1" x14ac:dyDescent="0.3"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</row>
    <row r="57" spans="3:75" ht="19.2" customHeight="1" x14ac:dyDescent="0.3"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</row>
    <row r="58" spans="3:75" ht="19.2" customHeight="1" x14ac:dyDescent="0.3"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</row>
    <row r="59" spans="3:75" ht="19.2" customHeight="1" x14ac:dyDescent="0.3"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</row>
    <row r="60" spans="3:75" ht="19.2" customHeight="1" x14ac:dyDescent="0.3"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</row>
    <row r="61" spans="3:75" ht="19.2" customHeight="1" x14ac:dyDescent="0.3"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</row>
    <row r="62" spans="3:75" ht="19.2" customHeight="1" x14ac:dyDescent="0.3"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</row>
    <row r="63" spans="3:75" ht="19.2" customHeight="1" x14ac:dyDescent="0.3"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</row>
    <row r="64" spans="3:75" ht="19.2" customHeight="1" x14ac:dyDescent="0.3"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</row>
    <row r="65" spans="3:75" ht="19.2" customHeight="1" x14ac:dyDescent="0.3"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</row>
    <row r="66" spans="3:75" ht="19.2" customHeight="1" x14ac:dyDescent="0.3"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</row>
    <row r="67" spans="3:75" ht="19.2" customHeight="1" x14ac:dyDescent="0.3"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</row>
    <row r="68" spans="3:75" ht="19.2" customHeight="1" x14ac:dyDescent="0.3"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</row>
    <row r="69" spans="3:75" ht="19.2" customHeight="1" x14ac:dyDescent="0.3"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</row>
    <row r="70" spans="3:75" ht="19.2" customHeight="1" x14ac:dyDescent="0.3"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</row>
    <row r="71" spans="3:75" ht="19.2" customHeight="1" x14ac:dyDescent="0.3"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</row>
    <row r="72" spans="3:75" ht="19.2" customHeight="1" x14ac:dyDescent="0.3"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</row>
    <row r="73" spans="3:75" ht="19.2" customHeight="1" x14ac:dyDescent="0.3"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</row>
    <row r="74" spans="3:75" ht="19.2" customHeight="1" x14ac:dyDescent="0.3"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</row>
    <row r="75" spans="3:75" ht="19.2" customHeight="1" x14ac:dyDescent="0.3"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</row>
    <row r="76" spans="3:75" ht="19.2" customHeight="1" x14ac:dyDescent="0.3"/>
    <row r="77" spans="3:75" ht="19.2" customHeight="1" x14ac:dyDescent="0.3"/>
    <row r="78" spans="3:75" ht="19.2" customHeight="1" x14ac:dyDescent="0.3"/>
    <row r="79" spans="3:75" ht="19.2" customHeight="1" x14ac:dyDescent="0.3"/>
    <row r="80" spans="3:75" ht="19.2" customHeight="1" x14ac:dyDescent="0.3"/>
    <row r="81" ht="19.2" customHeight="1" x14ac:dyDescent="0.3"/>
    <row r="82" ht="19.2" customHeight="1" x14ac:dyDescent="0.3"/>
    <row r="83" ht="19.2" customHeight="1" x14ac:dyDescent="0.3"/>
    <row r="84" ht="19.2" customHeight="1" x14ac:dyDescent="0.3"/>
    <row r="85" ht="19.2" customHeight="1" x14ac:dyDescent="0.3"/>
    <row r="86" ht="19.2" customHeight="1" x14ac:dyDescent="0.3"/>
    <row r="87" ht="19.2" customHeight="1" x14ac:dyDescent="0.3"/>
    <row r="88" ht="19.2" customHeight="1" x14ac:dyDescent="0.3"/>
    <row r="89" ht="19.2" customHeight="1" x14ac:dyDescent="0.3"/>
    <row r="90" ht="19.2" customHeight="1" x14ac:dyDescent="0.3"/>
    <row r="91" ht="19.2" customHeight="1" x14ac:dyDescent="0.3"/>
    <row r="92" ht="19.2" customHeight="1" x14ac:dyDescent="0.3"/>
    <row r="93" ht="19.2" customHeight="1" x14ac:dyDescent="0.3"/>
    <row r="94" ht="19.2" customHeight="1" x14ac:dyDescent="0.3"/>
    <row r="95" ht="19.2" customHeight="1" x14ac:dyDescent="0.3"/>
    <row r="96" ht="19.2" customHeight="1" x14ac:dyDescent="0.3"/>
    <row r="97" ht="19.2" customHeight="1" x14ac:dyDescent="0.3"/>
    <row r="98" ht="19.2" customHeight="1" x14ac:dyDescent="0.3"/>
    <row r="99" ht="19.2" customHeight="1" x14ac:dyDescent="0.3"/>
    <row r="100" ht="19.2" customHeight="1" x14ac:dyDescent="0.3"/>
  </sheetData>
  <sheetProtection sheet="1" scenarios="1" selectLockedCells="1" selectUnlockedCells="1"/>
  <dataValidations count="1">
    <dataValidation type="list" allowBlank="1" showInputMessage="1" showErrorMessage="1" errorTitle="Indication :" error="Veuillez choisir un Service dans le menu déroulant contenu dans la cellule." sqref="E15" xr:uid="{0A3A3EB5-C607-484E-A7EE-9C1BCC7E1BE7}">
      <formula1>INDIRECT("tbl_Services[Services]")</formula1>
    </dataValidation>
  </dataValidations>
  <pageMargins left="0.7" right="0.7" top="0.75" bottom="0.75" header="0.3" footer="0.3"/>
  <drawing r:id="rId1"/>
  <extLst>
    <ext xmlns:x15="http://schemas.microsoft.com/office/spreadsheetml/2010/11/main" uri="{3A4CF648-6AED-40f4-86FF-DC5316D8AED3}">
      <x14:slicerList xmlns:x14="http://schemas.microsoft.com/office/spreadsheetml/2009/9/main">
        <x14:slicer r:id="rId2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53A33-E829-4699-BDB9-D5DF0F78F1E9}">
  <sheetPr codeName="Feuil1">
    <tabColor theme="1" tint="0.249977111117893"/>
  </sheetPr>
  <dimension ref="C1:BT99"/>
  <sheetViews>
    <sheetView showGridLines="0" showRowColHeaders="0" zoomScale="85" zoomScaleNormal="85" workbookViewId="0">
      <pane xSplit="2" topLeftCell="C1" activePane="topRight" state="frozen"/>
      <selection activeCell="F14" sqref="F14"/>
      <selection pane="topRight" activeCell="E4" sqref="E4"/>
    </sheetView>
  </sheetViews>
  <sheetFormatPr baseColWidth="10" defaultColWidth="11.5546875" defaultRowHeight="14.4" x14ac:dyDescent="0.3"/>
  <cols>
    <col min="1" max="1" width="11.5546875" style="33"/>
    <col min="2" max="2" width="13.33203125" style="33" customWidth="1"/>
    <col min="3" max="3" width="4.33203125" style="33" customWidth="1"/>
    <col min="4" max="5" width="23.6640625" style="33" customWidth="1"/>
    <col min="6" max="6" width="14" style="33" customWidth="1"/>
    <col min="7" max="7" width="28.5546875" style="33" customWidth="1"/>
    <col min="8" max="8" width="12.88671875" style="33" customWidth="1"/>
    <col min="9" max="9" width="12.109375" style="33" customWidth="1"/>
    <col min="10" max="10" width="14.109375" style="33" bestFit="1" customWidth="1"/>
    <col min="11" max="11" width="14.33203125" style="33" customWidth="1"/>
    <col min="12" max="12" width="12" style="33" customWidth="1"/>
    <col min="13" max="13" width="9.6640625" style="33" customWidth="1"/>
    <col min="14" max="14" width="10" style="33" customWidth="1"/>
    <col min="15" max="15" width="9.6640625" style="33" customWidth="1"/>
    <col min="16" max="16384" width="11.5546875" style="33"/>
  </cols>
  <sheetData>
    <row r="1" spans="3:72" ht="19.2" customHeight="1" x14ac:dyDescent="0.3"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</row>
    <row r="2" spans="3:72" ht="43.2" customHeight="1" x14ac:dyDescent="0.3">
      <c r="C2" s="26"/>
      <c r="D2" s="27" t="str">
        <f>IF(
OR(
UPPER(LEFT(G2,1))="A",
UPPER(LEFT(G2,1))="E",
UPPER(LEFT(G2,1))="I",
UPPER(LEFT(G2,1))="O",
UPPER(LEFT(G2,1))="U",
UPPER(LEFT(G2,1))="Y"),
"TABLEAU DE BORD D'",
"TABLEAU DE BORD DE")</f>
        <v>TABLEAU DE BORD DE</v>
      </c>
      <c r="E2" s="34"/>
      <c r="F2" s="34"/>
      <c r="G2" s="76" t="s">
        <v>11</v>
      </c>
      <c r="H2" s="76"/>
      <c r="I2" s="27"/>
      <c r="J2" s="30">
        <f>COUNTIFS(tbl_ToDoList[PERSONNE],G2)</f>
        <v>2</v>
      </c>
      <c r="K2" s="29" t="str">
        <f>IF(J2=1,"TÂCHE","TÂCHES")</f>
        <v>TÂCHES</v>
      </c>
      <c r="L2" s="34"/>
      <c r="M2" s="41" t="str">
        <f>"("&amp; ROUND(J2/'TDB Global'!K2*100,0)&amp;"%)"</f>
        <v>(15%)</v>
      </c>
      <c r="N2" s="28"/>
      <c r="O2" s="34"/>
      <c r="P2" s="34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</row>
    <row r="3" spans="3:72" ht="37.5" customHeight="1" x14ac:dyDescent="0.3"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</row>
    <row r="4" spans="3:72" ht="19.2" customHeight="1" x14ac:dyDescent="0.3">
      <c r="C4" s="32"/>
      <c r="D4" s="42" t="s">
        <v>92</v>
      </c>
      <c r="E4" s="74"/>
      <c r="F4" s="32"/>
      <c r="G4" s="61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</row>
    <row r="5" spans="3:72" ht="19.2" customHeight="1" x14ac:dyDescent="0.3"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</row>
    <row r="6" spans="3:72" ht="19.2" customHeight="1" x14ac:dyDescent="0.3">
      <c r="C6" s="32"/>
      <c r="D6" s="42" t="s">
        <v>70</v>
      </c>
      <c r="E6" s="74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</row>
    <row r="7" spans="3:72" ht="19.2" customHeight="1" x14ac:dyDescent="0.3"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</row>
    <row r="8" spans="3:72" ht="19.2" customHeight="1" x14ac:dyDescent="0.3">
      <c r="C8" s="32"/>
      <c r="D8" s="42" t="s">
        <v>93</v>
      </c>
      <c r="E8" s="74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</row>
    <row r="9" spans="3:72" ht="19.2" customHeight="1" x14ac:dyDescent="0.3"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</row>
    <row r="10" spans="3:72" ht="19.2" customHeight="1" x14ac:dyDescent="0.3"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</row>
    <row r="11" spans="3:72" ht="19.2" customHeight="1" x14ac:dyDescent="0.3"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</row>
    <row r="12" spans="3:72" ht="19.2" customHeight="1" x14ac:dyDescent="0.3"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</row>
    <row r="13" spans="3:72" ht="19.2" customHeight="1" x14ac:dyDescent="0.3">
      <c r="C13" s="32"/>
      <c r="D13" s="32"/>
      <c r="E13" s="32"/>
      <c r="F13" s="32"/>
      <c r="G13" s="43"/>
      <c r="H13" s="54"/>
      <c r="I13" s="55"/>
      <c r="J13" s="56"/>
      <c r="K13" s="53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</row>
    <row r="14" spans="3:72" ht="19.2" customHeight="1" x14ac:dyDescent="0.3">
      <c r="C14" s="32"/>
      <c r="D14" s="36"/>
      <c r="E14" s="36"/>
      <c r="F14" s="32"/>
      <c r="G14" s="75"/>
      <c r="H14" s="75"/>
      <c r="I14" s="75"/>
      <c r="J14" s="75"/>
      <c r="K14" s="75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</row>
    <row r="15" spans="3:72" ht="19.2" customHeight="1" thickBot="1" x14ac:dyDescent="0.35">
      <c r="C15" s="32"/>
      <c r="D15" s="32"/>
      <c r="E15" s="32"/>
      <c r="F15" s="32"/>
      <c r="G15" s="75"/>
      <c r="H15" s="75"/>
      <c r="I15" s="75"/>
      <c r="J15" s="75"/>
      <c r="K15" s="75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</row>
    <row r="16" spans="3:72" ht="19.2" customHeight="1" x14ac:dyDescent="0.3">
      <c r="C16" s="32"/>
      <c r="D16" s="32"/>
      <c r="E16" s="32"/>
      <c r="F16" s="32"/>
      <c r="G16" s="57" t="str">
        <f>tbl_ToDoList[[#Headers],[TÂCHE]]</f>
        <v>TÂCHE</v>
      </c>
      <c r="H16" s="58" t="str">
        <f>tbl_ToDoList[[#Headers],[DÉMARRAGE]]</f>
        <v>DÉMARRAGE</v>
      </c>
      <c r="I16" s="58" t="str">
        <f>tbl_ToDoList[[#Headers],[DEADLINE]]</f>
        <v>DEADLINE</v>
      </c>
      <c r="J16" s="58" t="str">
        <f>tbl_ToDoList[[#Headers],[PROGRESSION]]</f>
        <v>PROGRESSION</v>
      </c>
      <c r="K16" s="59" t="str">
        <f>tbl_ToDoList[[#Headers],[STATUT TÂCHE]]</f>
        <v>STATUT TÂCHE</v>
      </c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</row>
    <row r="17" spans="3:72" ht="19.2" customHeight="1" x14ac:dyDescent="0.3">
      <c r="C17" s="32"/>
      <c r="D17" s="32"/>
      <c r="E17" s="32"/>
      <c r="F17" s="32"/>
      <c r="G17" s="43" t="str" cm="1">
        <f t="array" ref="G17:G18">IF(G2&lt;&gt;"",
_xlfn._xlws.FILTER(tbl_ToDoList[TÂCHE],
(IF(ISBLANK(G2), TRUE, tbl_ToDoList[PERSONNE]=G2))
* (IF(ISBLANK(E4), TRUE, tbl_ToDoList[PROGRAMME]=E4))
* (IF(ISBLANK(E6), TRUE, tbl_ToDoList[PROJET]=E6))
* (IF(ISBLANK(E8), TRUE, tbl_ToDoList[TYPE TÂCHE]=E8)),
"Aucune correspondance"),
"Choisir une Personne")</f>
        <v>Tâche_2</v>
      </c>
      <c r="H17" s="54" cm="1">
        <f t="array" ref="H17:H18">IF(G2&lt;&gt;"",
_xlfn._xlws.FILTER(tbl_ToDoList[DÉMARRAGE],
(IF(ISBLANK(G2), TRUE, tbl_ToDoList[PERSONNE]=G2))
* (IF(ISBLANK(E4), TRUE, tbl_ToDoList[PROGRAMME]=E4))
* (IF(ISBLANK(E6), TRUE, tbl_ToDoList[PROJET]=E6))
* (IF(ISBLANK(E8), TRUE, tbl_ToDoList[TYPE TÂCHE]=E8)),
"-"),
"-")</f>
        <v>45323</v>
      </c>
      <c r="I17" s="55" cm="1">
        <f t="array" ref="I17:I18">IF(G2&lt;&gt;"",
_xlfn._xlws.FILTER(tbl_ToDoList[DEADLINE],
(IF(ISBLANK(G2), TRUE, tbl_ToDoList[PERSONNE]=G2))
* (IF(ISBLANK(E4), TRUE, tbl_ToDoList[PROGRAMME]=E4))
* (IF(ISBLANK(E6), TRUE, tbl_ToDoList[PROJET]=E6))
* (IF(ISBLANK(E8), TRUE, tbl_ToDoList[TYPE TÂCHE]=E8)),
"-"),
"-")</f>
        <v>45324</v>
      </c>
      <c r="J17" s="56" cm="1">
        <f t="array" ref="J17:J18">IF(G2&lt;&gt;"",
_xlfn._xlws.FILTER(tbl_ToDoList[PROGRESSION],
(IF(ISBLANK(G2), TRUE, tbl_ToDoList[PERSONNE]=G2))
* (IF(ISBLANK(E4), TRUE, tbl_ToDoList[PROGRAMME]=E4))
* (IF(ISBLANK(E6), TRUE, tbl_ToDoList[PROJET]=E6))
* (IF(ISBLANK(E8), TRUE, tbl_ToDoList[TYPE TÂCHE]=E8)),
"-"),
"-")</f>
        <v>0.75</v>
      </c>
      <c r="K17" s="53" t="str" cm="1">
        <f t="array" aca="1" ref="K17:K18" ca="1">IF(G2&lt;&gt;"",
_xlfn._xlws.FILTER(tbl_ToDoList[STATUT TÂCHE],
(IF(ISBLANK(G2), TRUE, tbl_ToDoList[PERSONNE]=G2))
* (IF(ISBLANK(E4), TRUE, tbl_ToDoList[PROGRAMME]=E4))
* (IF(ISBLANK(E6), TRUE, tbl_ToDoList[PROJET]=E6))
* (IF(ISBLANK(E8), TRUE, tbl_ToDoList[TYPE TÂCHE]=E8)),
"-"),
"-")</f>
        <v>En retard</v>
      </c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</row>
    <row r="18" spans="3:72" ht="19.2" customHeight="1" x14ac:dyDescent="0.3">
      <c r="C18" s="32"/>
      <c r="D18" s="32"/>
      <c r="E18" s="32"/>
      <c r="F18" s="32"/>
      <c r="G18" s="43" t="str">
        <v>Tâche_8</v>
      </c>
      <c r="H18" s="54">
        <v>45505</v>
      </c>
      <c r="I18" s="55">
        <v>45529</v>
      </c>
      <c r="J18" s="56">
        <v>1</v>
      </c>
      <c r="K18" s="53" t="str">
        <f ca="1"/>
        <v>Terminée</v>
      </c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</row>
    <row r="19" spans="3:72" ht="19.2" customHeight="1" x14ac:dyDescent="0.3">
      <c r="C19" s="32"/>
      <c r="D19" s="32"/>
      <c r="E19" s="32"/>
      <c r="F19" s="32"/>
      <c r="G19" s="43"/>
      <c r="H19" s="54"/>
      <c r="I19" s="55"/>
      <c r="J19" s="56"/>
      <c r="K19" s="53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</row>
    <row r="20" spans="3:72" ht="19.2" customHeight="1" x14ac:dyDescent="0.3">
      <c r="C20" s="32"/>
      <c r="D20" s="32"/>
      <c r="E20" s="32"/>
      <c r="F20" s="32"/>
      <c r="G20" s="43"/>
      <c r="H20" s="54"/>
      <c r="I20" s="55"/>
      <c r="J20" s="56"/>
      <c r="K20" s="53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</row>
    <row r="21" spans="3:72" ht="19.2" customHeight="1" x14ac:dyDescent="0.3">
      <c r="C21" s="32"/>
      <c r="D21" s="32"/>
      <c r="E21" s="32"/>
      <c r="F21" s="32"/>
      <c r="G21" s="43"/>
      <c r="H21" s="54"/>
      <c r="I21" s="55"/>
      <c r="J21" s="56"/>
      <c r="K21" s="53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</row>
    <row r="22" spans="3:72" ht="19.2" customHeight="1" x14ac:dyDescent="0.3">
      <c r="C22" s="32"/>
      <c r="D22" s="32"/>
      <c r="E22" s="32"/>
      <c r="F22" s="32"/>
      <c r="G22" s="43"/>
      <c r="H22" s="54"/>
      <c r="I22" s="55"/>
      <c r="J22" s="56"/>
      <c r="K22" s="53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</row>
    <row r="23" spans="3:72" ht="19.2" customHeight="1" x14ac:dyDescent="0.3">
      <c r="C23" s="32"/>
      <c r="D23" s="32"/>
      <c r="E23" s="32"/>
      <c r="F23" s="32"/>
      <c r="G23" s="43"/>
      <c r="H23" s="54"/>
      <c r="I23" s="55"/>
      <c r="J23" s="56"/>
      <c r="K23" s="53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</row>
    <row r="24" spans="3:72" ht="19.2" customHeight="1" x14ac:dyDescent="0.3">
      <c r="C24" s="32"/>
      <c r="D24" s="32"/>
      <c r="E24" s="32"/>
      <c r="F24" s="32"/>
      <c r="G24" s="43"/>
      <c r="H24" s="54"/>
      <c r="I24" s="55"/>
      <c r="J24" s="56"/>
      <c r="K24" s="53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</row>
    <row r="25" spans="3:72" ht="19.2" customHeight="1" x14ac:dyDescent="0.3">
      <c r="C25" s="32"/>
      <c r="D25" s="32"/>
      <c r="E25" s="32"/>
      <c r="F25" s="32"/>
      <c r="G25" s="43"/>
      <c r="H25" s="54"/>
      <c r="I25" s="55"/>
      <c r="J25" s="56"/>
      <c r="K25" s="53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</row>
    <row r="26" spans="3:72" ht="19.2" customHeight="1" x14ac:dyDescent="0.3">
      <c r="C26" s="32"/>
      <c r="D26" s="32"/>
      <c r="E26" s="32"/>
      <c r="F26" s="32"/>
      <c r="G26" s="43"/>
      <c r="H26" s="54"/>
      <c r="I26" s="55"/>
      <c r="J26" s="56"/>
      <c r="K26" s="53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</row>
    <row r="27" spans="3:72" ht="19.2" customHeight="1" x14ac:dyDescent="0.3">
      <c r="C27" s="32"/>
      <c r="D27" s="32"/>
      <c r="E27" s="32"/>
      <c r="F27" s="32"/>
      <c r="G27" s="43"/>
      <c r="H27" s="54"/>
      <c r="I27" s="55"/>
      <c r="J27" s="56"/>
      <c r="K27" s="53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</row>
    <row r="28" spans="3:72" ht="19.2" customHeight="1" x14ac:dyDescent="0.3">
      <c r="C28" s="32"/>
      <c r="D28" s="32"/>
      <c r="E28" s="32"/>
      <c r="F28" s="32"/>
      <c r="G28" s="43"/>
      <c r="H28" s="54"/>
      <c r="I28" s="55"/>
      <c r="J28" s="56"/>
      <c r="K28" s="53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</row>
    <row r="29" spans="3:72" ht="19.2" customHeight="1" x14ac:dyDescent="0.3">
      <c r="C29" s="32"/>
      <c r="D29" s="32"/>
      <c r="E29" s="32"/>
      <c r="F29" s="32"/>
      <c r="G29" s="43"/>
      <c r="H29" s="54"/>
      <c r="I29" s="55"/>
      <c r="J29" s="56"/>
      <c r="K29" s="53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</row>
    <row r="30" spans="3:72" ht="19.2" customHeight="1" x14ac:dyDescent="0.3">
      <c r="C30" s="32"/>
      <c r="D30" s="32"/>
      <c r="E30" s="32"/>
      <c r="F30" s="32"/>
      <c r="G30" s="43"/>
      <c r="H30" s="54"/>
      <c r="I30" s="55"/>
      <c r="J30" s="56"/>
      <c r="K30" s="53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</row>
    <row r="31" spans="3:72" ht="19.2" customHeight="1" x14ac:dyDescent="0.3">
      <c r="C31" s="32"/>
      <c r="D31" s="32"/>
      <c r="E31" s="32"/>
      <c r="F31" s="32"/>
      <c r="G31" s="43"/>
      <c r="H31" s="54"/>
      <c r="I31" s="55"/>
      <c r="J31" s="56"/>
      <c r="K31" s="53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</row>
    <row r="32" spans="3:72" ht="19.2" customHeight="1" x14ac:dyDescent="0.3">
      <c r="C32" s="32"/>
      <c r="D32" s="32"/>
      <c r="E32" s="32"/>
      <c r="F32" s="32"/>
      <c r="G32" s="43"/>
      <c r="H32" s="54"/>
      <c r="I32" s="55"/>
      <c r="J32" s="56"/>
      <c r="K32" s="53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</row>
    <row r="33" spans="3:72" ht="19.2" customHeight="1" x14ac:dyDescent="0.3">
      <c r="C33" s="32"/>
      <c r="D33" s="32"/>
      <c r="E33" s="32"/>
      <c r="F33" s="32"/>
      <c r="G33" s="43"/>
      <c r="H33" s="54"/>
      <c r="I33" s="55"/>
      <c r="J33" s="56"/>
      <c r="K33" s="53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</row>
    <row r="34" spans="3:72" ht="19.2" customHeight="1" x14ac:dyDescent="0.3">
      <c r="C34" s="32"/>
      <c r="D34" s="32"/>
      <c r="E34" s="32"/>
      <c r="F34" s="32"/>
      <c r="G34" s="43"/>
      <c r="H34" s="54"/>
      <c r="I34" s="55"/>
      <c r="J34" s="56"/>
      <c r="K34" s="53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</row>
    <row r="35" spans="3:72" ht="19.2" customHeight="1" x14ac:dyDescent="0.3">
      <c r="C35" s="32"/>
      <c r="D35" s="32"/>
      <c r="E35" s="32"/>
      <c r="F35" s="32"/>
      <c r="G35" s="43"/>
      <c r="H35" s="54"/>
      <c r="I35" s="55"/>
      <c r="J35" s="56"/>
      <c r="K35" s="53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</row>
    <row r="36" spans="3:72" ht="19.2" customHeight="1" x14ac:dyDescent="0.3">
      <c r="C36" s="32"/>
      <c r="D36" s="32"/>
      <c r="E36" s="32"/>
      <c r="F36" s="32"/>
      <c r="G36" s="43"/>
      <c r="H36" s="54"/>
      <c r="I36" s="55"/>
      <c r="J36" s="56"/>
      <c r="K36" s="53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</row>
    <row r="37" spans="3:72" ht="19.2" customHeight="1" x14ac:dyDescent="0.3">
      <c r="C37" s="32"/>
      <c r="D37" s="32"/>
      <c r="E37" s="32"/>
      <c r="F37" s="32"/>
      <c r="G37" s="43"/>
      <c r="H37" s="54"/>
      <c r="I37" s="55"/>
      <c r="J37" s="56"/>
      <c r="K37" s="53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</row>
    <row r="38" spans="3:72" ht="19.2" customHeight="1" x14ac:dyDescent="0.3">
      <c r="C38" s="32"/>
      <c r="D38" s="32"/>
      <c r="E38" s="32"/>
      <c r="F38" s="32"/>
      <c r="G38" s="43"/>
      <c r="H38" s="54"/>
      <c r="I38" s="55"/>
      <c r="J38" s="56"/>
      <c r="K38" s="53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</row>
    <row r="39" spans="3:72" ht="19.2" customHeight="1" x14ac:dyDescent="0.3">
      <c r="C39" s="32"/>
      <c r="D39" s="32"/>
      <c r="E39" s="32"/>
      <c r="F39" s="32"/>
      <c r="G39" s="43"/>
      <c r="H39" s="54"/>
      <c r="I39" s="55"/>
      <c r="J39" s="56"/>
      <c r="K39" s="53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</row>
    <row r="40" spans="3:72" ht="19.2" customHeight="1" x14ac:dyDescent="0.3">
      <c r="C40" s="32"/>
      <c r="D40" s="32"/>
      <c r="E40" s="32"/>
      <c r="F40" s="32"/>
      <c r="G40" s="43"/>
      <c r="H40" s="54"/>
      <c r="I40" s="55"/>
      <c r="J40" s="56"/>
      <c r="K40" s="53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</row>
    <row r="41" spans="3:72" ht="19.2" customHeight="1" x14ac:dyDescent="0.3">
      <c r="C41" s="32"/>
      <c r="D41" s="32"/>
      <c r="E41" s="32"/>
      <c r="F41" s="32"/>
      <c r="G41" s="43"/>
      <c r="H41" s="54"/>
      <c r="I41" s="55"/>
      <c r="J41" s="56"/>
      <c r="K41" s="53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</row>
    <row r="42" spans="3:72" ht="19.2" customHeight="1" x14ac:dyDescent="0.3">
      <c r="C42" s="32"/>
      <c r="D42" s="32"/>
      <c r="E42" s="32"/>
      <c r="F42" s="32"/>
      <c r="G42" s="43"/>
      <c r="H42" s="54"/>
      <c r="I42" s="55"/>
      <c r="J42" s="56"/>
      <c r="K42" s="53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</row>
    <row r="43" spans="3:72" ht="19.2" customHeight="1" x14ac:dyDescent="0.3">
      <c r="C43" s="32"/>
      <c r="D43" s="32"/>
      <c r="E43" s="32"/>
      <c r="F43" s="32"/>
      <c r="G43" s="43"/>
      <c r="H43" s="54"/>
      <c r="I43" s="55"/>
      <c r="J43" s="56"/>
      <c r="K43" s="53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</row>
    <row r="44" spans="3:72" ht="19.2" customHeight="1" x14ac:dyDescent="0.3">
      <c r="C44" s="32"/>
      <c r="D44" s="32"/>
      <c r="E44" s="32"/>
      <c r="F44" s="32"/>
      <c r="G44" s="43"/>
      <c r="H44" s="54"/>
      <c r="I44" s="55"/>
      <c r="J44" s="56"/>
      <c r="K44" s="53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</row>
    <row r="45" spans="3:72" ht="19.2" customHeight="1" x14ac:dyDescent="0.3">
      <c r="C45" s="32"/>
      <c r="D45" s="32"/>
      <c r="E45" s="32"/>
      <c r="F45" s="32"/>
      <c r="G45" s="43"/>
      <c r="H45" s="54"/>
      <c r="I45" s="55"/>
      <c r="J45" s="56"/>
      <c r="K45" s="53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</row>
    <row r="46" spans="3:72" ht="19.2" customHeight="1" x14ac:dyDescent="0.3">
      <c r="C46" s="32"/>
      <c r="D46" s="32"/>
      <c r="E46" s="32"/>
      <c r="F46" s="32"/>
      <c r="G46" s="43"/>
      <c r="H46" s="54"/>
      <c r="I46" s="55"/>
      <c r="J46" s="56"/>
      <c r="K46" s="53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</row>
    <row r="47" spans="3:72" ht="19.2" customHeight="1" x14ac:dyDescent="0.3">
      <c r="C47" s="32"/>
      <c r="D47" s="32"/>
      <c r="E47" s="32"/>
      <c r="F47" s="32"/>
      <c r="G47" s="43"/>
      <c r="H47" s="54"/>
      <c r="I47" s="55"/>
      <c r="J47" s="56"/>
      <c r="K47" s="53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</row>
    <row r="48" spans="3:72" ht="19.2" customHeight="1" x14ac:dyDescent="0.3">
      <c r="C48" s="32"/>
      <c r="D48" s="32"/>
      <c r="E48" s="32"/>
      <c r="F48" s="32"/>
      <c r="G48" s="43"/>
      <c r="H48" s="54"/>
      <c r="I48" s="55"/>
      <c r="J48" s="56"/>
      <c r="K48" s="53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</row>
    <row r="49" spans="3:72" ht="19.2" customHeight="1" x14ac:dyDescent="0.3">
      <c r="C49" s="32"/>
      <c r="D49" s="32"/>
      <c r="E49" s="32"/>
      <c r="F49" s="32"/>
      <c r="G49" s="43"/>
      <c r="H49" s="54"/>
      <c r="I49" s="55"/>
      <c r="J49" s="56"/>
      <c r="K49" s="53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</row>
    <row r="50" spans="3:72" ht="19.2" customHeight="1" x14ac:dyDescent="0.3">
      <c r="C50" s="32"/>
      <c r="D50" s="32"/>
      <c r="E50" s="32"/>
      <c r="F50" s="32"/>
      <c r="G50" s="43"/>
      <c r="H50" s="54"/>
      <c r="I50" s="55"/>
      <c r="J50" s="56"/>
      <c r="K50" s="53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</row>
    <row r="51" spans="3:72" ht="19.2" customHeight="1" x14ac:dyDescent="0.3">
      <c r="C51" s="32"/>
      <c r="D51" s="32"/>
      <c r="E51" s="32"/>
      <c r="F51" s="32"/>
      <c r="G51" s="43"/>
      <c r="H51" s="54"/>
      <c r="I51" s="55"/>
      <c r="J51" s="56"/>
      <c r="K51" s="53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</row>
    <row r="52" spans="3:72" ht="19.2" customHeight="1" x14ac:dyDescent="0.3">
      <c r="C52" s="32"/>
      <c r="D52" s="32"/>
      <c r="E52" s="32"/>
      <c r="F52" s="32"/>
      <c r="G52" s="43"/>
      <c r="H52" s="54"/>
      <c r="I52" s="55"/>
      <c r="J52" s="56"/>
      <c r="K52" s="53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</row>
    <row r="53" spans="3:72" ht="19.2" customHeight="1" x14ac:dyDescent="0.3">
      <c r="C53" s="32"/>
      <c r="D53" s="32"/>
      <c r="E53" s="32"/>
      <c r="F53" s="32"/>
      <c r="G53" s="43"/>
      <c r="H53" s="54"/>
      <c r="I53" s="55"/>
      <c r="J53" s="56"/>
      <c r="K53" s="53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</row>
    <row r="54" spans="3:72" ht="19.2" customHeight="1" x14ac:dyDescent="0.3">
      <c r="C54" s="32"/>
      <c r="D54" s="32"/>
      <c r="E54" s="32"/>
      <c r="F54" s="32"/>
      <c r="G54" s="43"/>
      <c r="H54" s="54"/>
      <c r="I54" s="55"/>
      <c r="J54" s="56"/>
      <c r="K54" s="53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</row>
    <row r="55" spans="3:72" ht="19.2" customHeight="1" x14ac:dyDescent="0.3">
      <c r="C55" s="32"/>
      <c r="D55" s="32"/>
      <c r="E55" s="32"/>
      <c r="F55" s="32"/>
      <c r="G55" s="43"/>
      <c r="H55" s="54"/>
      <c r="I55" s="55"/>
      <c r="J55" s="56"/>
      <c r="K55" s="53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</row>
    <row r="56" spans="3:72" ht="19.2" customHeight="1" x14ac:dyDescent="0.3">
      <c r="C56" s="32"/>
      <c r="D56" s="32"/>
      <c r="E56" s="32"/>
      <c r="F56" s="32"/>
      <c r="G56" s="43"/>
      <c r="H56" s="54"/>
      <c r="I56" s="55"/>
      <c r="J56" s="56"/>
      <c r="K56" s="53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</row>
    <row r="57" spans="3:72" ht="19.2" customHeight="1" x14ac:dyDescent="0.3">
      <c r="C57" s="32"/>
      <c r="D57" s="32"/>
      <c r="E57" s="32"/>
      <c r="F57" s="32"/>
      <c r="G57" s="43"/>
      <c r="H57" s="54"/>
      <c r="I57" s="55"/>
      <c r="J57" s="56"/>
      <c r="K57" s="53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</row>
    <row r="58" spans="3:72" ht="19.2" customHeight="1" x14ac:dyDescent="0.3">
      <c r="C58" s="32"/>
      <c r="D58" s="32"/>
      <c r="E58" s="32"/>
      <c r="F58" s="32"/>
      <c r="G58" s="43"/>
      <c r="H58" s="54"/>
      <c r="I58" s="55"/>
      <c r="J58" s="56"/>
      <c r="K58" s="53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</row>
    <row r="59" spans="3:72" ht="19.2" customHeight="1" x14ac:dyDescent="0.3">
      <c r="C59" s="32"/>
      <c r="D59" s="32"/>
      <c r="E59" s="32"/>
      <c r="F59" s="32"/>
      <c r="G59" s="43"/>
      <c r="H59" s="54"/>
      <c r="I59" s="55"/>
      <c r="J59" s="56"/>
      <c r="K59" s="53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</row>
    <row r="60" spans="3:72" ht="19.2" customHeight="1" x14ac:dyDescent="0.3">
      <c r="C60" s="32"/>
      <c r="D60" s="32"/>
      <c r="E60" s="32"/>
      <c r="F60" s="32"/>
      <c r="G60" s="43"/>
      <c r="H60" s="54"/>
      <c r="I60" s="55"/>
      <c r="J60" s="56"/>
      <c r="K60" s="53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</row>
    <row r="61" spans="3:72" ht="19.2" customHeight="1" x14ac:dyDescent="0.3">
      <c r="C61" s="32"/>
      <c r="D61" s="32"/>
      <c r="E61" s="32"/>
      <c r="F61" s="32"/>
      <c r="G61" s="43"/>
      <c r="H61" s="54"/>
      <c r="I61" s="55"/>
      <c r="J61" s="56"/>
      <c r="K61" s="53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</row>
    <row r="62" spans="3:72" ht="19.2" customHeight="1" x14ac:dyDescent="0.3">
      <c r="C62" s="32"/>
      <c r="D62" s="32"/>
      <c r="E62" s="32"/>
      <c r="F62" s="32"/>
      <c r="G62" s="43"/>
      <c r="H62" s="54"/>
      <c r="I62" s="55"/>
      <c r="J62" s="56"/>
      <c r="K62" s="53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</row>
    <row r="63" spans="3:72" ht="19.2" customHeight="1" x14ac:dyDescent="0.3">
      <c r="C63" s="32"/>
      <c r="D63" s="32"/>
      <c r="E63" s="32"/>
      <c r="F63" s="32"/>
      <c r="G63" s="43"/>
      <c r="H63" s="54"/>
      <c r="I63" s="55"/>
      <c r="J63" s="56"/>
      <c r="K63" s="53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</row>
    <row r="64" spans="3:72" ht="19.2" customHeight="1" x14ac:dyDescent="0.3">
      <c r="C64" s="32"/>
      <c r="D64" s="32"/>
      <c r="E64" s="32"/>
      <c r="F64" s="32"/>
      <c r="G64" s="43"/>
      <c r="H64" s="54"/>
      <c r="I64" s="55"/>
      <c r="J64" s="56"/>
      <c r="K64" s="53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</row>
    <row r="65" spans="3:72" ht="19.2" customHeight="1" x14ac:dyDescent="0.3">
      <c r="C65" s="32"/>
      <c r="D65" s="32"/>
      <c r="E65" s="32"/>
      <c r="F65" s="32"/>
      <c r="G65" s="43"/>
      <c r="H65" s="54"/>
      <c r="I65" s="55"/>
      <c r="J65" s="56"/>
      <c r="K65" s="53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</row>
    <row r="66" spans="3:72" ht="19.2" customHeight="1" x14ac:dyDescent="0.3">
      <c r="C66" s="32"/>
      <c r="D66" s="32"/>
      <c r="E66" s="32"/>
      <c r="F66" s="32"/>
      <c r="G66" s="43"/>
      <c r="H66" s="54"/>
      <c r="I66" s="55"/>
      <c r="J66" s="56"/>
      <c r="K66" s="53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</row>
    <row r="67" spans="3:72" ht="19.2" customHeight="1" x14ac:dyDescent="0.3">
      <c r="C67" s="32"/>
      <c r="D67" s="32"/>
      <c r="E67" s="32"/>
      <c r="F67" s="32"/>
      <c r="G67" s="43"/>
      <c r="H67" s="54"/>
      <c r="I67" s="55"/>
      <c r="J67" s="56"/>
      <c r="K67" s="53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</row>
    <row r="68" spans="3:72" ht="19.2" customHeight="1" x14ac:dyDescent="0.3">
      <c r="C68" s="32"/>
      <c r="D68" s="32"/>
      <c r="E68" s="32"/>
      <c r="F68" s="32"/>
      <c r="G68" s="43"/>
      <c r="H68" s="54"/>
      <c r="I68" s="55"/>
      <c r="J68" s="56"/>
      <c r="K68" s="53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</row>
    <row r="69" spans="3:72" ht="19.2" customHeight="1" x14ac:dyDescent="0.3">
      <c r="C69" s="32"/>
      <c r="D69" s="32"/>
      <c r="E69" s="32"/>
      <c r="F69" s="32"/>
      <c r="G69" s="43"/>
      <c r="H69" s="54"/>
      <c r="I69" s="55"/>
      <c r="J69" s="56"/>
      <c r="K69" s="53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</row>
    <row r="70" spans="3:72" ht="19.2" customHeight="1" x14ac:dyDescent="0.3">
      <c r="C70" s="32"/>
      <c r="D70" s="32"/>
      <c r="E70" s="32"/>
      <c r="F70" s="32"/>
      <c r="G70" s="43"/>
      <c r="H70" s="54"/>
      <c r="I70" s="55"/>
      <c r="J70" s="56"/>
      <c r="K70" s="53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</row>
    <row r="71" spans="3:72" ht="19.2" customHeight="1" x14ac:dyDescent="0.3">
      <c r="C71" s="32"/>
      <c r="D71" s="32"/>
      <c r="E71" s="32"/>
      <c r="F71" s="32"/>
      <c r="G71" s="43"/>
      <c r="H71" s="54"/>
      <c r="I71" s="55"/>
      <c r="J71" s="56"/>
      <c r="K71" s="53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</row>
    <row r="72" spans="3:72" ht="19.2" customHeight="1" x14ac:dyDescent="0.3">
      <c r="C72" s="32"/>
      <c r="D72" s="32"/>
      <c r="E72" s="32"/>
      <c r="F72" s="32"/>
      <c r="G72" s="43"/>
      <c r="H72" s="54"/>
      <c r="I72" s="55"/>
      <c r="J72" s="56"/>
      <c r="K72" s="53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</row>
    <row r="73" spans="3:72" ht="19.2" customHeight="1" x14ac:dyDescent="0.3">
      <c r="C73" s="32"/>
      <c r="D73" s="32"/>
      <c r="E73" s="32"/>
      <c r="F73" s="32"/>
      <c r="G73" s="43"/>
      <c r="H73" s="54"/>
      <c r="I73" s="55"/>
      <c r="J73" s="56"/>
      <c r="K73" s="53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</row>
    <row r="74" spans="3:72" ht="19.2" customHeight="1" x14ac:dyDescent="0.3">
      <c r="C74" s="32"/>
      <c r="D74" s="32"/>
      <c r="E74" s="32"/>
      <c r="F74" s="32"/>
      <c r="G74" s="43"/>
      <c r="H74" s="54"/>
      <c r="I74" s="55"/>
      <c r="J74" s="56"/>
      <c r="K74" s="53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</row>
    <row r="75" spans="3:72" ht="19.2" customHeight="1" x14ac:dyDescent="0.3"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</row>
    <row r="76" spans="3:72" ht="19.2" customHeight="1" x14ac:dyDescent="0.3"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</row>
    <row r="77" spans="3:72" ht="19.2" customHeight="1" x14ac:dyDescent="0.3"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</row>
    <row r="78" spans="3:72" ht="19.2" customHeight="1" x14ac:dyDescent="0.3"/>
    <row r="79" spans="3:72" ht="19.2" customHeight="1" x14ac:dyDescent="0.3"/>
    <row r="80" spans="3:72" ht="19.2" customHeight="1" x14ac:dyDescent="0.3"/>
    <row r="81" ht="19.2" customHeight="1" x14ac:dyDescent="0.3"/>
    <row r="82" ht="19.2" customHeight="1" x14ac:dyDescent="0.3"/>
    <row r="83" ht="19.2" customHeight="1" x14ac:dyDescent="0.3"/>
    <row r="84" ht="19.2" customHeight="1" x14ac:dyDescent="0.3"/>
    <row r="85" ht="19.2" customHeight="1" x14ac:dyDescent="0.3"/>
    <row r="86" ht="19.2" customHeight="1" x14ac:dyDescent="0.3"/>
    <row r="87" ht="19.2" customHeight="1" x14ac:dyDescent="0.3"/>
    <row r="88" ht="19.2" customHeight="1" x14ac:dyDescent="0.3"/>
    <row r="89" ht="19.2" customHeight="1" x14ac:dyDescent="0.3"/>
    <row r="90" ht="19.2" customHeight="1" x14ac:dyDescent="0.3"/>
    <row r="91" ht="19.2" customHeight="1" x14ac:dyDescent="0.3"/>
    <row r="92" ht="19.2" customHeight="1" x14ac:dyDescent="0.3"/>
    <row r="93" ht="19.2" customHeight="1" x14ac:dyDescent="0.3"/>
    <row r="94" ht="19.2" customHeight="1" x14ac:dyDescent="0.3"/>
    <row r="95" ht="19.2" customHeight="1" x14ac:dyDescent="0.3"/>
    <row r="96" ht="19.2" customHeight="1" x14ac:dyDescent="0.3"/>
    <row r="97" ht="19.2" customHeight="1" x14ac:dyDescent="0.3"/>
    <row r="98" ht="19.2" customHeight="1" x14ac:dyDescent="0.3"/>
    <row r="99" ht="19.2" customHeight="1" x14ac:dyDescent="0.3"/>
  </sheetData>
  <sheetProtection sheet="1" objects="1" scenarios="1" selectLockedCells="1"/>
  <mergeCells count="2">
    <mergeCell ref="G14:K15"/>
    <mergeCell ref="G2:H2"/>
  </mergeCells>
  <conditionalFormatting sqref="G2 E4 E6 E8">
    <cfRule type="containsBlanks" dxfId="6" priority="1">
      <formula>LEN(TRIM(E2))=0</formula>
    </cfRule>
  </conditionalFormatting>
  <conditionalFormatting sqref="G2">
    <cfRule type="containsBlanks" dxfId="5" priority="10">
      <formula>LEN(TRIM(G2))=0</formula>
    </cfRule>
  </conditionalFormatting>
  <conditionalFormatting sqref="G13:K13 G17:K77">
    <cfRule type="notContainsBlanks" dxfId="4" priority="2">
      <formula>LEN(TRIM(G13))&gt;0</formula>
    </cfRule>
    <cfRule type="expression" dxfId="3" priority="3">
      <formula>$K13="En retard"</formula>
    </cfRule>
    <cfRule type="expression" dxfId="2" priority="4">
      <formula>$K13="En cours"</formula>
    </cfRule>
    <cfRule type="expression" dxfId="1" priority="5">
      <formula>$K13="Terminée"</formula>
    </cfRule>
  </conditionalFormatting>
  <dataValidations count="5">
    <dataValidation type="list" allowBlank="1" showInputMessage="1" showErrorMessage="1" errorTitle="Indication :" error="Veuillez choisir un Service dans le menu déroulant contenu dans la cellule." sqref="E14" xr:uid="{C1F02FE8-7817-40F5-B5D2-30183304DF9A}">
      <formula1>INDIRECT("tbl_Services[Services]")</formula1>
    </dataValidation>
    <dataValidation type="list" allowBlank="1" showInputMessage="1" showErrorMessage="1" errorTitle="Indication :" error="Veuillez choisir une Personne dans le menu déroulant contenu dans la cellule." sqref="G2" xr:uid="{80C260B2-BC79-4CDD-94FF-5A5AC76D68AC}">
      <formula1>Personnes</formula1>
    </dataValidation>
    <dataValidation type="list" allowBlank="1" showInputMessage="1" showErrorMessage="1" errorTitle="Indication :" error="Veuillez choisir un Axe dans le menu déroulant contenu dans la cellule." sqref="E4" xr:uid="{B1F5921A-CC5D-4721-92C3-BE87D8B56974}">
      <formula1>Axes</formula1>
    </dataValidation>
    <dataValidation type="list" allowBlank="1" showInputMessage="1" showErrorMessage="1" errorTitle="Indication :" error="Veuillez choisir un Projet dans le menu déroulant contenu dans la cellule." sqref="E6" xr:uid="{2E576A1C-D098-4FEC-94C2-0AEA98DB1173}">
      <formula1>Projets</formula1>
    </dataValidation>
    <dataValidation type="list" allowBlank="1" showInputMessage="1" showErrorMessage="1" errorTitle="Indication :" error="Veuillez choisir une Ligne dans le menu déroulant contenu dans la cellule." sqref="E8" xr:uid="{639FF084-D509-433B-A97D-4278A47EFC5C}">
      <formula1>INDIRECT("tbl_Listes_LIGNES[TYPE TÂCHE]")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10B8B-AD45-4355-A5E1-B60CF44884CD}">
  <sheetPr codeName="Feuil6">
    <tabColor rgb="FFC00000"/>
  </sheetPr>
  <dimension ref="C1:CG474"/>
  <sheetViews>
    <sheetView showGridLines="0" showRowColHeaders="0" zoomScaleNormal="100" workbookViewId="0">
      <pane xSplit="2" topLeftCell="C1" activePane="topRight" state="frozen"/>
      <selection pane="topRight"/>
    </sheetView>
  </sheetViews>
  <sheetFormatPr baseColWidth="10" defaultColWidth="6.6640625" defaultRowHeight="18" x14ac:dyDescent="0.3"/>
  <cols>
    <col min="1" max="1" width="11.5546875" style="37" customWidth="1"/>
    <col min="2" max="2" width="13.6640625" style="37" customWidth="1"/>
    <col min="3" max="3" width="11.33203125" style="37" customWidth="1"/>
    <col min="4" max="4" width="21.6640625" style="37" customWidth="1"/>
    <col min="5" max="5" width="8.6640625" style="37" customWidth="1"/>
    <col min="6" max="6" width="23.6640625" style="37" customWidth="1"/>
    <col min="7" max="7" width="8.6640625" style="37" customWidth="1"/>
    <col min="8" max="8" width="21.6640625" style="37" customWidth="1"/>
    <col min="9" max="9" width="8.6640625" style="37" customWidth="1"/>
    <col min="10" max="10" width="30.6640625" style="37" customWidth="1"/>
    <col min="11" max="11" width="20.6640625" style="37" customWidth="1"/>
    <col min="12" max="12" width="11.6640625" style="37" customWidth="1"/>
    <col min="13" max="16384" width="6.6640625" style="37"/>
  </cols>
  <sheetData>
    <row r="1" spans="3:85" ht="100.95" customHeight="1" x14ac:dyDescent="0.3"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</row>
    <row r="2" spans="3:85" ht="23.25" customHeight="1" x14ac:dyDescent="0.3"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</row>
    <row r="3" spans="3:85" s="38" customFormat="1" ht="23.25" customHeight="1" x14ac:dyDescent="0.35">
      <c r="C3" s="51"/>
      <c r="D3" s="70" t="s">
        <v>2</v>
      </c>
      <c r="E3" s="51"/>
      <c r="F3" s="70" t="s">
        <v>76</v>
      </c>
      <c r="G3" s="51"/>
      <c r="H3" s="70" t="s">
        <v>14</v>
      </c>
      <c r="I3" s="51"/>
      <c r="J3" s="70" t="s">
        <v>83</v>
      </c>
      <c r="K3" s="51"/>
      <c r="L3" s="51"/>
      <c r="M3" s="51"/>
      <c r="N3" s="51"/>
      <c r="O3" s="51"/>
      <c r="P3" s="51"/>
      <c r="Q3" s="51"/>
      <c r="R3" s="51"/>
      <c r="S3" s="51"/>
      <c r="T3" s="5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</row>
    <row r="4" spans="3:85" ht="18.75" customHeight="1" x14ac:dyDescent="0.3">
      <c r="C4" s="50"/>
      <c r="D4" s="62" t="s">
        <v>10</v>
      </c>
      <c r="E4" s="50"/>
      <c r="F4" s="62" t="s">
        <v>77</v>
      </c>
      <c r="G4" s="50"/>
      <c r="H4" s="62" t="s">
        <v>84</v>
      </c>
      <c r="I4" s="50"/>
      <c r="J4" s="62" t="s">
        <v>87</v>
      </c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</row>
    <row r="5" spans="3:85" ht="18.75" customHeight="1" x14ac:dyDescent="0.3">
      <c r="C5" s="50"/>
      <c r="D5" s="62" t="s">
        <v>11</v>
      </c>
      <c r="E5" s="50"/>
      <c r="F5" s="62" t="s">
        <v>78</v>
      </c>
      <c r="G5" s="50"/>
      <c r="H5" s="62" t="s">
        <v>85</v>
      </c>
      <c r="I5" s="50"/>
      <c r="J5" s="62" t="s">
        <v>88</v>
      </c>
      <c r="K5" s="50"/>
      <c r="L5" s="50"/>
      <c r="M5" s="50"/>
      <c r="N5" s="50"/>
      <c r="O5" s="50"/>
      <c r="P5" s="50"/>
      <c r="Q5" s="50"/>
      <c r="R5" s="50"/>
      <c r="S5" s="50"/>
      <c r="T5" s="50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</row>
    <row r="6" spans="3:85" ht="18.75" customHeight="1" x14ac:dyDescent="0.3">
      <c r="C6" s="50"/>
      <c r="D6" s="62" t="s">
        <v>75</v>
      </c>
      <c r="E6" s="50"/>
      <c r="F6" s="62" t="s">
        <v>79</v>
      </c>
      <c r="G6" s="50"/>
      <c r="H6" s="62" t="s">
        <v>86</v>
      </c>
      <c r="I6" s="50"/>
      <c r="J6" s="62" t="s">
        <v>89</v>
      </c>
      <c r="K6" s="50"/>
      <c r="L6" s="50"/>
      <c r="M6" s="50"/>
      <c r="N6" s="50"/>
      <c r="O6" s="50"/>
      <c r="P6" s="50"/>
      <c r="Q6" s="50"/>
      <c r="R6" s="50"/>
      <c r="S6" s="50"/>
      <c r="T6" s="50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</row>
    <row r="7" spans="3:85" ht="18.75" customHeight="1" x14ac:dyDescent="0.3">
      <c r="C7" s="50"/>
      <c r="D7" s="62" t="s">
        <v>12</v>
      </c>
      <c r="E7" s="50"/>
      <c r="F7" s="62" t="s">
        <v>80</v>
      </c>
      <c r="G7" s="50"/>
      <c r="H7" s="50"/>
      <c r="I7" s="50"/>
      <c r="J7" s="62" t="s">
        <v>90</v>
      </c>
      <c r="K7" s="50"/>
      <c r="L7" s="50"/>
      <c r="M7" s="50"/>
      <c r="N7" s="50"/>
      <c r="O7" s="50"/>
      <c r="P7" s="50"/>
      <c r="Q7" s="50"/>
      <c r="R7" s="50"/>
      <c r="S7" s="50"/>
      <c r="T7" s="50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</row>
    <row r="8" spans="3:85" ht="18.75" customHeight="1" x14ac:dyDescent="0.3">
      <c r="C8" s="50"/>
      <c r="D8" s="62" t="s">
        <v>13</v>
      </c>
      <c r="E8" s="50"/>
      <c r="F8" s="62" t="s">
        <v>81</v>
      </c>
      <c r="G8" s="50"/>
      <c r="H8" s="50"/>
      <c r="I8" s="50"/>
      <c r="J8" s="62" t="s">
        <v>91</v>
      </c>
      <c r="K8" s="50"/>
      <c r="L8" s="50"/>
      <c r="M8" s="50"/>
      <c r="N8" s="50"/>
      <c r="O8" s="50"/>
      <c r="P8" s="50"/>
      <c r="Q8" s="50"/>
      <c r="R8" s="50"/>
      <c r="S8" s="50"/>
      <c r="T8" s="50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</row>
    <row r="9" spans="3:85" ht="18.75" customHeight="1" x14ac:dyDescent="0.3">
      <c r="C9" s="50"/>
      <c r="D9" s="62" t="s">
        <v>74</v>
      </c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</row>
    <row r="10" spans="3:85" ht="18.75" customHeight="1" x14ac:dyDescent="0.3"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</row>
    <row r="11" spans="3:85" ht="18.75" customHeight="1" x14ac:dyDescent="0.3"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</row>
    <row r="12" spans="3:85" ht="18.75" customHeight="1" x14ac:dyDescent="0.3"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</row>
    <row r="13" spans="3:85" ht="18.75" customHeight="1" x14ac:dyDescent="0.3"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</row>
    <row r="14" spans="3:85" ht="18.75" customHeight="1" x14ac:dyDescent="0.3"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</row>
    <row r="15" spans="3:85" x14ac:dyDescent="0.3"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</row>
    <row r="16" spans="3:85" x14ac:dyDescent="0.3"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</row>
    <row r="17" spans="3:85" x14ac:dyDescent="0.3"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</row>
    <row r="18" spans="3:85" x14ac:dyDescent="0.3"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</row>
    <row r="19" spans="3:85" x14ac:dyDescent="0.3"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</row>
    <row r="20" spans="3:85" x14ac:dyDescent="0.3"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</row>
    <row r="21" spans="3:85" x14ac:dyDescent="0.3"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</row>
    <row r="22" spans="3:85" x14ac:dyDescent="0.3"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</row>
    <row r="23" spans="3:85" x14ac:dyDescent="0.3"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</row>
    <row r="24" spans="3:85" x14ac:dyDescent="0.3"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</row>
    <row r="25" spans="3:85" x14ac:dyDescent="0.3"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</row>
    <row r="26" spans="3:85" x14ac:dyDescent="0.3"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</row>
    <row r="27" spans="3:85" x14ac:dyDescent="0.3"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</row>
    <row r="28" spans="3:85" x14ac:dyDescent="0.3"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</row>
    <row r="29" spans="3:85" x14ac:dyDescent="0.3"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</row>
    <row r="30" spans="3:85" x14ac:dyDescent="0.3"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</row>
    <row r="31" spans="3:85" x14ac:dyDescent="0.3"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</row>
    <row r="32" spans="3:85" x14ac:dyDescent="0.3"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</row>
    <row r="33" spans="3:85" x14ac:dyDescent="0.3"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</row>
    <row r="34" spans="3:85" x14ac:dyDescent="0.3"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</row>
    <row r="35" spans="3:85" x14ac:dyDescent="0.3"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</row>
    <row r="36" spans="3:85" x14ac:dyDescent="0.3"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</row>
    <row r="37" spans="3:85" x14ac:dyDescent="0.3"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</row>
    <row r="38" spans="3:85" x14ac:dyDescent="0.3"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</row>
    <row r="39" spans="3:85" x14ac:dyDescent="0.3"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</row>
    <row r="40" spans="3:85" x14ac:dyDescent="0.3"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</row>
    <row r="41" spans="3:85" x14ac:dyDescent="0.3"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</row>
    <row r="42" spans="3:85" x14ac:dyDescent="0.3"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</row>
    <row r="43" spans="3:85" x14ac:dyDescent="0.3"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</row>
    <row r="44" spans="3:85" x14ac:dyDescent="0.3"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</row>
    <row r="45" spans="3:85" x14ac:dyDescent="0.3"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</row>
    <row r="46" spans="3:85" x14ac:dyDescent="0.3"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</row>
    <row r="47" spans="3:85" x14ac:dyDescent="0.3"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</row>
    <row r="48" spans="3:85" x14ac:dyDescent="0.3"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</row>
    <row r="49" spans="3:85" x14ac:dyDescent="0.3"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</row>
    <row r="50" spans="3:85" x14ac:dyDescent="0.3"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</row>
    <row r="51" spans="3:85" x14ac:dyDescent="0.3"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</row>
    <row r="52" spans="3:85" x14ac:dyDescent="0.3"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</row>
    <row r="53" spans="3:85" x14ac:dyDescent="0.3"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</row>
    <row r="54" spans="3:85" x14ac:dyDescent="0.3"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</row>
    <row r="55" spans="3:85" x14ac:dyDescent="0.3"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</row>
    <row r="56" spans="3:85" x14ac:dyDescent="0.3"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</row>
    <row r="57" spans="3:85" x14ac:dyDescent="0.3"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</row>
    <row r="58" spans="3:85" x14ac:dyDescent="0.3">
      <c r="C58" s="44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</row>
    <row r="59" spans="3:85" x14ac:dyDescent="0.3">
      <c r="C59" s="44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</row>
    <row r="60" spans="3:85" x14ac:dyDescent="0.3">
      <c r="C60" s="44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</row>
    <row r="61" spans="3:85" x14ac:dyDescent="0.3">
      <c r="C61" s="44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</row>
    <row r="62" spans="3:85" x14ac:dyDescent="0.3">
      <c r="C62" s="44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</row>
    <row r="63" spans="3:85" x14ac:dyDescent="0.3">
      <c r="C63" s="44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</row>
    <row r="64" spans="3:85" x14ac:dyDescent="0.3">
      <c r="C64" s="44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</row>
    <row r="65" spans="3:85" x14ac:dyDescent="0.3">
      <c r="C65" s="44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</row>
    <row r="66" spans="3:85" x14ac:dyDescent="0.3">
      <c r="C66" s="44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</row>
    <row r="67" spans="3:85" x14ac:dyDescent="0.3">
      <c r="C67" s="44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</row>
    <row r="68" spans="3:85" x14ac:dyDescent="0.3">
      <c r="C68" s="44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</row>
    <row r="69" spans="3:85" x14ac:dyDescent="0.3">
      <c r="C69" s="44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</row>
    <row r="70" spans="3:85" x14ac:dyDescent="0.3">
      <c r="C70" s="44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</row>
    <row r="71" spans="3:85" x14ac:dyDescent="0.3">
      <c r="C71" s="44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</row>
    <row r="72" spans="3:85" x14ac:dyDescent="0.3">
      <c r="C72" s="44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</row>
    <row r="73" spans="3:85" x14ac:dyDescent="0.3">
      <c r="C73" s="44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</row>
    <row r="74" spans="3:85" x14ac:dyDescent="0.3">
      <c r="C74" s="44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</row>
    <row r="75" spans="3:85" x14ac:dyDescent="0.3">
      <c r="C75" s="44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</row>
    <row r="76" spans="3:85" x14ac:dyDescent="0.3">
      <c r="C76" s="44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</row>
    <row r="77" spans="3:85" x14ac:dyDescent="0.3">
      <c r="C77" s="44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</row>
    <row r="78" spans="3:85" x14ac:dyDescent="0.3">
      <c r="C78" s="44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</row>
    <row r="79" spans="3:85" x14ac:dyDescent="0.3">
      <c r="C79" s="44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  <c r="CA79" s="44"/>
      <c r="CB79" s="44"/>
      <c r="CC79" s="44"/>
      <c r="CD79" s="44"/>
      <c r="CE79" s="44"/>
      <c r="CF79" s="44"/>
      <c r="CG79" s="44"/>
    </row>
    <row r="80" spans="3:85" x14ac:dyDescent="0.3">
      <c r="C80" s="44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</row>
    <row r="81" spans="3:85" x14ac:dyDescent="0.3">
      <c r="C81" s="44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</row>
    <row r="82" spans="3:85" x14ac:dyDescent="0.3">
      <c r="C82" s="44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4"/>
      <c r="BL82" s="44"/>
      <c r="BM82" s="44"/>
      <c r="BN82" s="44"/>
      <c r="BO82" s="44"/>
      <c r="BP82" s="44"/>
      <c r="BQ82" s="44"/>
      <c r="BR82" s="44"/>
      <c r="BS82" s="44"/>
      <c r="BT82" s="44"/>
      <c r="BU82" s="44"/>
      <c r="BV82" s="44"/>
      <c r="BW82" s="44"/>
      <c r="BX82" s="44"/>
      <c r="BY82" s="44"/>
      <c r="BZ82" s="44"/>
      <c r="CA82" s="44"/>
      <c r="CB82" s="44"/>
      <c r="CC82" s="44"/>
      <c r="CD82" s="44"/>
      <c r="CE82" s="44"/>
      <c r="CF82" s="44"/>
      <c r="CG82" s="44"/>
    </row>
    <row r="83" spans="3:85" x14ac:dyDescent="0.3">
      <c r="C83" s="44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  <c r="BM83" s="44"/>
      <c r="BN83" s="44"/>
      <c r="BO83" s="44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44"/>
      <c r="CB83" s="44"/>
      <c r="CC83" s="44"/>
      <c r="CD83" s="44"/>
      <c r="CE83" s="44"/>
      <c r="CF83" s="44"/>
      <c r="CG83" s="44"/>
    </row>
    <row r="84" spans="3:85" x14ac:dyDescent="0.3">
      <c r="C84" s="44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  <c r="BZ84" s="44"/>
      <c r="CA84" s="44"/>
      <c r="CB84" s="44"/>
      <c r="CC84" s="44"/>
      <c r="CD84" s="44"/>
      <c r="CE84" s="44"/>
      <c r="CF84" s="44"/>
      <c r="CG84" s="44"/>
    </row>
    <row r="85" spans="3:85" x14ac:dyDescent="0.3">
      <c r="C85" s="44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</row>
    <row r="86" spans="3:85" x14ac:dyDescent="0.3">
      <c r="C86" s="44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44"/>
      <c r="BQ86" s="44"/>
      <c r="BR86" s="44"/>
      <c r="BS86" s="44"/>
      <c r="BT86" s="44"/>
      <c r="BU86" s="44"/>
      <c r="BV86" s="44"/>
      <c r="BW86" s="44"/>
      <c r="BX86" s="44"/>
      <c r="BY86" s="44"/>
      <c r="BZ86" s="44"/>
      <c r="CA86" s="44"/>
      <c r="CB86" s="44"/>
      <c r="CC86" s="44"/>
      <c r="CD86" s="44"/>
      <c r="CE86" s="44"/>
      <c r="CF86" s="44"/>
      <c r="CG86" s="44"/>
    </row>
    <row r="87" spans="3:85" x14ac:dyDescent="0.3">
      <c r="C87" s="44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</row>
    <row r="88" spans="3:85" x14ac:dyDescent="0.3">
      <c r="C88" s="44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</row>
    <row r="89" spans="3:85" x14ac:dyDescent="0.3">
      <c r="C89" s="44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</row>
    <row r="90" spans="3:85" x14ac:dyDescent="0.3">
      <c r="C90" s="44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4"/>
    </row>
    <row r="91" spans="3:85" x14ac:dyDescent="0.3">
      <c r="C91" s="44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</row>
    <row r="92" spans="3:85" x14ac:dyDescent="0.3">
      <c r="C92" s="44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  <c r="BA92" s="44"/>
      <c r="BB92" s="44"/>
      <c r="BC92" s="44"/>
      <c r="BD92" s="44"/>
      <c r="BE92" s="44"/>
      <c r="BF92" s="44"/>
      <c r="BG92" s="44"/>
      <c r="BH92" s="44"/>
      <c r="BI92" s="44"/>
      <c r="BJ92" s="44"/>
      <c r="BK92" s="44"/>
      <c r="BL92" s="44"/>
      <c r="BM92" s="44"/>
      <c r="BN92" s="44"/>
      <c r="BO92" s="44"/>
      <c r="BP92" s="44"/>
      <c r="BQ92" s="44"/>
      <c r="BR92" s="44"/>
      <c r="BS92" s="44"/>
      <c r="BT92" s="44"/>
      <c r="BU92" s="44"/>
      <c r="BV92" s="44"/>
      <c r="BW92" s="44"/>
      <c r="BX92" s="44"/>
      <c r="BY92" s="44"/>
      <c r="BZ92" s="44"/>
      <c r="CA92" s="44"/>
      <c r="CB92" s="44"/>
      <c r="CC92" s="44"/>
      <c r="CD92" s="44"/>
      <c r="CE92" s="44"/>
      <c r="CF92" s="44"/>
      <c r="CG92" s="44"/>
    </row>
    <row r="93" spans="3:85" x14ac:dyDescent="0.3">
      <c r="C93" s="44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  <c r="BM93" s="44"/>
      <c r="BN93" s="44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44"/>
      <c r="CG93" s="44"/>
    </row>
    <row r="94" spans="3:85" x14ac:dyDescent="0.3">
      <c r="C94" s="44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  <c r="BK94" s="44"/>
      <c r="BL94" s="44"/>
      <c r="BM94" s="44"/>
      <c r="BN94" s="44"/>
      <c r="BO94" s="44"/>
      <c r="BP94" s="44"/>
      <c r="BQ94" s="44"/>
      <c r="BR94" s="44"/>
      <c r="BS94" s="44"/>
      <c r="BT94" s="44"/>
      <c r="BU94" s="44"/>
      <c r="BV94" s="44"/>
      <c r="BW94" s="44"/>
      <c r="BX94" s="44"/>
      <c r="BY94" s="44"/>
      <c r="BZ94" s="44"/>
      <c r="CA94" s="44"/>
      <c r="CB94" s="44"/>
      <c r="CC94" s="44"/>
      <c r="CD94" s="44"/>
      <c r="CE94" s="44"/>
      <c r="CF94" s="44"/>
      <c r="CG94" s="44"/>
    </row>
    <row r="95" spans="3:85" x14ac:dyDescent="0.3">
      <c r="C95" s="44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  <c r="BK95" s="44"/>
      <c r="BL95" s="44"/>
      <c r="BM95" s="44"/>
      <c r="BN95" s="44"/>
      <c r="BO95" s="44"/>
      <c r="BP95" s="44"/>
      <c r="BQ95" s="44"/>
      <c r="BR95" s="44"/>
      <c r="BS95" s="44"/>
      <c r="BT95" s="44"/>
      <c r="BU95" s="44"/>
      <c r="BV95" s="44"/>
      <c r="BW95" s="44"/>
      <c r="BX95" s="44"/>
      <c r="BY95" s="44"/>
      <c r="BZ95" s="44"/>
      <c r="CA95" s="44"/>
      <c r="CB95" s="44"/>
      <c r="CC95" s="44"/>
      <c r="CD95" s="44"/>
      <c r="CE95" s="44"/>
      <c r="CF95" s="44"/>
      <c r="CG95" s="44"/>
    </row>
    <row r="96" spans="3:85" x14ac:dyDescent="0.3">
      <c r="C96" s="44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4"/>
      <c r="BB96" s="44"/>
      <c r="BC96" s="44"/>
      <c r="BD96" s="44"/>
      <c r="BE96" s="44"/>
      <c r="BF96" s="44"/>
      <c r="BG96" s="44"/>
      <c r="BH96" s="44"/>
      <c r="BI96" s="44"/>
      <c r="BJ96" s="44"/>
      <c r="BK96" s="44"/>
      <c r="BL96" s="44"/>
      <c r="BM96" s="44"/>
      <c r="BN96" s="44"/>
      <c r="BO96" s="44"/>
      <c r="BP96" s="44"/>
      <c r="BQ96" s="44"/>
      <c r="BR96" s="44"/>
      <c r="BS96" s="44"/>
      <c r="BT96" s="44"/>
      <c r="BU96" s="44"/>
      <c r="BV96" s="44"/>
      <c r="BW96" s="44"/>
      <c r="BX96" s="44"/>
      <c r="BY96" s="44"/>
      <c r="BZ96" s="44"/>
      <c r="CA96" s="44"/>
      <c r="CB96" s="44"/>
      <c r="CC96" s="44"/>
      <c r="CD96" s="44"/>
      <c r="CE96" s="44"/>
      <c r="CF96" s="44"/>
      <c r="CG96" s="44"/>
    </row>
    <row r="97" spans="3:85" x14ac:dyDescent="0.3">
      <c r="C97" s="44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44"/>
      <c r="CD97" s="44"/>
      <c r="CE97" s="44"/>
      <c r="CF97" s="44"/>
      <c r="CG97" s="44"/>
    </row>
    <row r="98" spans="3:85" x14ac:dyDescent="0.3">
      <c r="C98" s="44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44"/>
      <c r="CD98" s="44"/>
      <c r="CE98" s="44"/>
      <c r="CF98" s="44"/>
      <c r="CG98" s="44"/>
    </row>
    <row r="99" spans="3:85" x14ac:dyDescent="0.3">
      <c r="C99" s="44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</row>
    <row r="100" spans="3:85" x14ac:dyDescent="0.3">
      <c r="C100" s="44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</row>
    <row r="101" spans="3:85" x14ac:dyDescent="0.3">
      <c r="C101" s="44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N101" s="44"/>
      <c r="BO101" s="44"/>
      <c r="BP101" s="44"/>
      <c r="BQ101" s="44"/>
      <c r="BR101" s="44"/>
      <c r="BS101" s="44"/>
      <c r="BT101" s="44"/>
      <c r="BU101" s="44"/>
      <c r="BV101" s="44"/>
      <c r="BW101" s="44"/>
      <c r="BX101" s="44"/>
      <c r="BY101" s="44"/>
      <c r="BZ101" s="44"/>
      <c r="CA101" s="44"/>
      <c r="CB101" s="44"/>
      <c r="CC101" s="44"/>
      <c r="CD101" s="44"/>
      <c r="CE101" s="44"/>
      <c r="CF101" s="44"/>
      <c r="CG101" s="44"/>
    </row>
    <row r="102" spans="3:85" x14ac:dyDescent="0.3">
      <c r="C102" s="44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  <c r="BH102" s="44"/>
      <c r="BI102" s="44"/>
      <c r="BJ102" s="44"/>
      <c r="BK102" s="44"/>
      <c r="BL102" s="44"/>
      <c r="BM102" s="44"/>
      <c r="BN102" s="44"/>
      <c r="BO102" s="44"/>
      <c r="BP102" s="44"/>
      <c r="BQ102" s="44"/>
      <c r="BR102" s="44"/>
      <c r="BS102" s="44"/>
      <c r="BT102" s="44"/>
      <c r="BU102" s="44"/>
      <c r="BV102" s="44"/>
      <c r="BW102" s="44"/>
      <c r="BX102" s="44"/>
      <c r="BY102" s="44"/>
      <c r="BZ102" s="44"/>
      <c r="CA102" s="44"/>
      <c r="CB102" s="44"/>
      <c r="CC102" s="44"/>
      <c r="CD102" s="44"/>
      <c r="CE102" s="44"/>
      <c r="CF102" s="44"/>
      <c r="CG102" s="44"/>
    </row>
    <row r="103" spans="3:85" x14ac:dyDescent="0.3">
      <c r="C103" s="44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  <c r="BH103" s="44"/>
      <c r="BI103" s="44"/>
      <c r="BJ103" s="44"/>
      <c r="BK103" s="44"/>
      <c r="BL103" s="44"/>
      <c r="BM103" s="44"/>
      <c r="BN103" s="44"/>
      <c r="BO103" s="44"/>
      <c r="BP103" s="44"/>
      <c r="BQ103" s="44"/>
      <c r="BR103" s="44"/>
      <c r="BS103" s="44"/>
      <c r="BT103" s="44"/>
      <c r="BU103" s="44"/>
      <c r="BV103" s="44"/>
      <c r="BW103" s="44"/>
      <c r="BX103" s="44"/>
      <c r="BY103" s="44"/>
      <c r="BZ103" s="44"/>
      <c r="CA103" s="44"/>
      <c r="CB103" s="44"/>
      <c r="CC103" s="44"/>
      <c r="CD103" s="44"/>
      <c r="CE103" s="44"/>
      <c r="CF103" s="44"/>
      <c r="CG103" s="44"/>
    </row>
    <row r="104" spans="3:85" x14ac:dyDescent="0.3">
      <c r="C104" s="44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  <c r="BH104" s="44"/>
      <c r="BI104" s="44"/>
      <c r="BJ104" s="44"/>
      <c r="BK104" s="44"/>
      <c r="BL104" s="44"/>
      <c r="BM104" s="44"/>
      <c r="BN104" s="44"/>
      <c r="BO104" s="44"/>
      <c r="BP104" s="44"/>
      <c r="BQ104" s="44"/>
      <c r="BR104" s="44"/>
      <c r="BS104" s="44"/>
      <c r="BT104" s="44"/>
      <c r="BU104" s="44"/>
      <c r="BV104" s="44"/>
      <c r="BW104" s="44"/>
      <c r="BX104" s="44"/>
      <c r="BY104" s="44"/>
      <c r="BZ104" s="44"/>
      <c r="CA104" s="44"/>
      <c r="CB104" s="44"/>
      <c r="CC104" s="44"/>
      <c r="CD104" s="44"/>
      <c r="CE104" s="44"/>
      <c r="CF104" s="44"/>
      <c r="CG104" s="44"/>
    </row>
    <row r="105" spans="3:85" x14ac:dyDescent="0.3">
      <c r="C105" s="44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  <c r="BH105" s="44"/>
      <c r="BI105" s="44"/>
      <c r="BJ105" s="44"/>
      <c r="BK105" s="44"/>
      <c r="BL105" s="44"/>
      <c r="BM105" s="44"/>
      <c r="BN105" s="44"/>
      <c r="BO105" s="44"/>
      <c r="BP105" s="44"/>
      <c r="BQ105" s="44"/>
      <c r="BR105" s="44"/>
      <c r="BS105" s="44"/>
      <c r="BT105" s="44"/>
      <c r="BU105" s="44"/>
      <c r="BV105" s="44"/>
      <c r="BW105" s="44"/>
      <c r="BX105" s="44"/>
      <c r="BY105" s="44"/>
      <c r="BZ105" s="44"/>
      <c r="CA105" s="44"/>
      <c r="CB105" s="44"/>
      <c r="CC105" s="44"/>
      <c r="CD105" s="44"/>
      <c r="CE105" s="44"/>
      <c r="CF105" s="44"/>
      <c r="CG105" s="44"/>
    </row>
    <row r="106" spans="3:85" x14ac:dyDescent="0.3">
      <c r="C106" s="44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  <c r="BH106" s="44"/>
      <c r="BI106" s="44"/>
      <c r="BJ106" s="44"/>
      <c r="BK106" s="44"/>
      <c r="BL106" s="44"/>
      <c r="BM106" s="44"/>
      <c r="BN106" s="44"/>
      <c r="BO106" s="44"/>
      <c r="BP106" s="44"/>
      <c r="BQ106" s="44"/>
      <c r="BR106" s="44"/>
      <c r="BS106" s="44"/>
      <c r="BT106" s="44"/>
      <c r="BU106" s="44"/>
      <c r="BV106" s="44"/>
      <c r="BW106" s="44"/>
      <c r="BX106" s="44"/>
      <c r="BY106" s="44"/>
      <c r="BZ106" s="44"/>
      <c r="CA106" s="44"/>
      <c r="CB106" s="44"/>
      <c r="CC106" s="44"/>
      <c r="CD106" s="44"/>
      <c r="CE106" s="44"/>
      <c r="CF106" s="44"/>
      <c r="CG106" s="44"/>
    </row>
    <row r="107" spans="3:85" x14ac:dyDescent="0.3">
      <c r="C107" s="44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</row>
    <row r="108" spans="3:85" x14ac:dyDescent="0.3">
      <c r="C108" s="44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</row>
    <row r="109" spans="3:85" x14ac:dyDescent="0.3">
      <c r="C109" s="44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</row>
    <row r="110" spans="3:85" x14ac:dyDescent="0.3">
      <c r="C110" s="44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</row>
    <row r="111" spans="3:85" x14ac:dyDescent="0.3">
      <c r="C111" s="44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</row>
    <row r="112" spans="3:85" x14ac:dyDescent="0.3">
      <c r="C112" s="44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</row>
    <row r="113" spans="3:21" x14ac:dyDescent="0.3">
      <c r="C113" s="44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</row>
    <row r="114" spans="3:21" x14ac:dyDescent="0.3">
      <c r="C114" s="4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</row>
    <row r="115" spans="3:21" x14ac:dyDescent="0.3">
      <c r="C115" s="44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</row>
    <row r="116" spans="3:21" x14ac:dyDescent="0.3">
      <c r="C116" s="44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</row>
    <row r="117" spans="3:21" x14ac:dyDescent="0.3">
      <c r="C117" s="44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</row>
    <row r="118" spans="3:21" x14ac:dyDescent="0.3">
      <c r="C118" s="44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</row>
    <row r="119" spans="3:21" x14ac:dyDescent="0.3">
      <c r="C119" s="44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</row>
    <row r="120" spans="3:21" x14ac:dyDescent="0.3">
      <c r="C120" s="44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</row>
    <row r="121" spans="3:21" x14ac:dyDescent="0.3">
      <c r="C121" s="44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</row>
    <row r="122" spans="3:21" x14ac:dyDescent="0.3">
      <c r="C122" s="44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</row>
    <row r="123" spans="3:21" x14ac:dyDescent="0.3">
      <c r="C123" s="44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</row>
    <row r="124" spans="3:21" x14ac:dyDescent="0.3">
      <c r="C124" s="4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</row>
    <row r="125" spans="3:21" x14ac:dyDescent="0.3">
      <c r="C125" s="44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</row>
    <row r="126" spans="3:21" x14ac:dyDescent="0.3">
      <c r="C126" s="44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</row>
    <row r="127" spans="3:21" x14ac:dyDescent="0.3">
      <c r="C127" s="44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</row>
    <row r="128" spans="3:21" x14ac:dyDescent="0.3">
      <c r="C128" s="44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</row>
    <row r="129" spans="3:21" x14ac:dyDescent="0.3">
      <c r="C129" s="44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0" spans="3:21" x14ac:dyDescent="0.3">
      <c r="C130" s="44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</row>
    <row r="131" spans="3:21" x14ac:dyDescent="0.3">
      <c r="C131" s="44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</row>
    <row r="132" spans="3:21" x14ac:dyDescent="0.3">
      <c r="C132" s="44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</row>
    <row r="133" spans="3:21" x14ac:dyDescent="0.3">
      <c r="C133" s="44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</row>
    <row r="134" spans="3:21" x14ac:dyDescent="0.3">
      <c r="C134" s="4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</row>
    <row r="135" spans="3:21" x14ac:dyDescent="0.3">
      <c r="C135" s="44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</row>
    <row r="136" spans="3:21" x14ac:dyDescent="0.3">
      <c r="C136" s="44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</row>
    <row r="137" spans="3:21" x14ac:dyDescent="0.3">
      <c r="C137" s="44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</row>
    <row r="138" spans="3:21" x14ac:dyDescent="0.3">
      <c r="C138" s="44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</row>
    <row r="139" spans="3:21" x14ac:dyDescent="0.3">
      <c r="C139" s="44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</row>
    <row r="140" spans="3:21" x14ac:dyDescent="0.3">
      <c r="C140" s="44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</row>
    <row r="141" spans="3:21" x14ac:dyDescent="0.3">
      <c r="C141" s="44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</row>
    <row r="142" spans="3:21" x14ac:dyDescent="0.3">
      <c r="C142" s="44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</row>
    <row r="143" spans="3:21" x14ac:dyDescent="0.3">
      <c r="C143" s="44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</row>
    <row r="144" spans="3:21" x14ac:dyDescent="0.3">
      <c r="C144" s="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</row>
    <row r="145" spans="3:21" x14ac:dyDescent="0.3">
      <c r="C145" s="44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</row>
    <row r="146" spans="3:21" x14ac:dyDescent="0.3">
      <c r="C146" s="44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</row>
    <row r="147" spans="3:21" x14ac:dyDescent="0.3">
      <c r="C147" s="44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</row>
    <row r="148" spans="3:21" x14ac:dyDescent="0.3">
      <c r="C148" s="44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</row>
    <row r="149" spans="3:21" x14ac:dyDescent="0.3">
      <c r="C149" s="44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</row>
    <row r="150" spans="3:21" x14ac:dyDescent="0.3">
      <c r="C150" s="44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</row>
    <row r="151" spans="3:21" x14ac:dyDescent="0.3">
      <c r="C151" s="44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</row>
    <row r="152" spans="3:21" x14ac:dyDescent="0.3">
      <c r="C152" s="44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</row>
    <row r="153" spans="3:21" x14ac:dyDescent="0.3">
      <c r="C153" s="44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</row>
    <row r="154" spans="3:21" x14ac:dyDescent="0.3">
      <c r="C154" s="4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</row>
    <row r="155" spans="3:21" x14ac:dyDescent="0.3">
      <c r="C155" s="44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</row>
    <row r="156" spans="3:21" x14ac:dyDescent="0.3">
      <c r="C156" s="44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</row>
    <row r="157" spans="3:21" x14ac:dyDescent="0.3">
      <c r="C157" s="44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</row>
    <row r="158" spans="3:21" x14ac:dyDescent="0.3">
      <c r="C158" s="44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</row>
    <row r="159" spans="3:21" x14ac:dyDescent="0.3">
      <c r="C159" s="44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</row>
    <row r="160" spans="3:21" x14ac:dyDescent="0.3">
      <c r="C160" s="44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</row>
    <row r="161" spans="3:21" x14ac:dyDescent="0.3">
      <c r="C161" s="44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</row>
    <row r="162" spans="3:21" x14ac:dyDescent="0.3">
      <c r="C162" s="44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</row>
    <row r="163" spans="3:21" x14ac:dyDescent="0.3">
      <c r="C163" s="44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</row>
    <row r="164" spans="3:21" x14ac:dyDescent="0.3">
      <c r="C164" s="4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</row>
    <row r="165" spans="3:21" x14ac:dyDescent="0.3">
      <c r="C165" s="44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</row>
    <row r="166" spans="3:21" x14ac:dyDescent="0.3">
      <c r="C166" s="44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</row>
    <row r="167" spans="3:21" x14ac:dyDescent="0.3">
      <c r="C167" s="44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</row>
    <row r="168" spans="3:21" x14ac:dyDescent="0.3">
      <c r="C168" s="44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</row>
    <row r="169" spans="3:21" x14ac:dyDescent="0.3">
      <c r="C169" s="44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</row>
    <row r="170" spans="3:21" x14ac:dyDescent="0.3">
      <c r="C170" s="44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</row>
    <row r="171" spans="3:21" x14ac:dyDescent="0.3">
      <c r="C171" s="44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</row>
    <row r="172" spans="3:21" x14ac:dyDescent="0.3">
      <c r="C172" s="44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</row>
    <row r="173" spans="3:21" x14ac:dyDescent="0.3">
      <c r="C173" s="44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</row>
    <row r="174" spans="3:21" x14ac:dyDescent="0.3">
      <c r="C174" s="4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</row>
    <row r="175" spans="3:21" x14ac:dyDescent="0.3">
      <c r="C175" s="44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</row>
    <row r="176" spans="3:21" x14ac:dyDescent="0.3">
      <c r="C176" s="44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</row>
    <row r="177" spans="3:21" x14ac:dyDescent="0.3">
      <c r="C177" s="44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</row>
    <row r="178" spans="3:21" x14ac:dyDescent="0.3">
      <c r="C178" s="44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</row>
    <row r="179" spans="3:21" x14ac:dyDescent="0.3">
      <c r="C179" s="44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</row>
    <row r="180" spans="3:21" x14ac:dyDescent="0.3">
      <c r="C180" s="44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</row>
    <row r="181" spans="3:21" x14ac:dyDescent="0.3">
      <c r="C181" s="44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</row>
    <row r="182" spans="3:21" x14ac:dyDescent="0.3">
      <c r="C182" s="44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</row>
    <row r="183" spans="3:21" x14ac:dyDescent="0.3">
      <c r="C183" s="44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</row>
    <row r="184" spans="3:21" x14ac:dyDescent="0.3">
      <c r="C184" s="4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</row>
    <row r="185" spans="3:21" x14ac:dyDescent="0.3">
      <c r="C185" s="44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</row>
    <row r="186" spans="3:21" x14ac:dyDescent="0.3">
      <c r="C186" s="44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</row>
    <row r="187" spans="3:21" x14ac:dyDescent="0.3">
      <c r="C187" s="44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</row>
    <row r="188" spans="3:21" x14ac:dyDescent="0.3">
      <c r="C188" s="44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</row>
    <row r="189" spans="3:21" x14ac:dyDescent="0.3">
      <c r="C189" s="44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</row>
    <row r="190" spans="3:21" x14ac:dyDescent="0.3">
      <c r="C190" s="44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</row>
    <row r="191" spans="3:21" x14ac:dyDescent="0.3">
      <c r="C191" s="44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</row>
    <row r="192" spans="3:21" x14ac:dyDescent="0.3">
      <c r="C192" s="44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</row>
    <row r="193" spans="3:21" x14ac:dyDescent="0.3">
      <c r="C193" s="44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</row>
    <row r="194" spans="3:21" x14ac:dyDescent="0.3">
      <c r="C194" s="4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</row>
    <row r="195" spans="3:21" x14ac:dyDescent="0.3">
      <c r="C195" s="44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</row>
    <row r="196" spans="3:21" x14ac:dyDescent="0.3">
      <c r="C196" s="44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</row>
    <row r="197" spans="3:21" x14ac:dyDescent="0.3">
      <c r="C197" s="44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</row>
    <row r="198" spans="3:21" x14ac:dyDescent="0.3">
      <c r="C198" s="44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</row>
    <row r="199" spans="3:21" x14ac:dyDescent="0.3">
      <c r="C199" s="44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</row>
    <row r="200" spans="3:21" x14ac:dyDescent="0.3">
      <c r="C200" s="44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</row>
    <row r="201" spans="3:21" x14ac:dyDescent="0.3">
      <c r="C201" s="44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</row>
    <row r="202" spans="3:21" x14ac:dyDescent="0.3">
      <c r="C202" s="44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</row>
    <row r="203" spans="3:21" x14ac:dyDescent="0.3">
      <c r="C203" s="44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</row>
    <row r="204" spans="3:21" x14ac:dyDescent="0.3">
      <c r="C204" s="4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</row>
    <row r="205" spans="3:21" x14ac:dyDescent="0.3">
      <c r="C205" s="44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</row>
    <row r="206" spans="3:21" x14ac:dyDescent="0.3">
      <c r="C206" s="44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</row>
    <row r="207" spans="3:21" x14ac:dyDescent="0.3">
      <c r="C207" s="44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</row>
    <row r="208" spans="3:21" x14ac:dyDescent="0.3">
      <c r="C208" s="44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</row>
    <row r="209" spans="3:21" x14ac:dyDescent="0.3">
      <c r="C209" s="44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</row>
    <row r="210" spans="3:21" x14ac:dyDescent="0.3">
      <c r="C210" s="44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</row>
    <row r="211" spans="3:21" x14ac:dyDescent="0.3">
      <c r="C211" s="44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</row>
    <row r="212" spans="3:21" x14ac:dyDescent="0.3">
      <c r="C212" s="44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</row>
    <row r="213" spans="3:21" x14ac:dyDescent="0.3">
      <c r="C213" s="44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</row>
    <row r="214" spans="3:21" x14ac:dyDescent="0.3">
      <c r="C214" s="4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</row>
    <row r="215" spans="3:21" x14ac:dyDescent="0.3">
      <c r="C215" s="44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</row>
    <row r="216" spans="3:21" x14ac:dyDescent="0.3">
      <c r="C216" s="44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</row>
    <row r="217" spans="3:21" x14ac:dyDescent="0.3">
      <c r="C217" s="44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</row>
    <row r="218" spans="3:21" x14ac:dyDescent="0.3">
      <c r="C218" s="44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</row>
    <row r="219" spans="3:21" x14ac:dyDescent="0.3">
      <c r="C219" s="44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</row>
    <row r="220" spans="3:21" x14ac:dyDescent="0.3">
      <c r="C220" s="44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</row>
    <row r="221" spans="3:21" x14ac:dyDescent="0.3">
      <c r="C221" s="44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</row>
    <row r="222" spans="3:21" x14ac:dyDescent="0.3">
      <c r="C222" s="44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</row>
    <row r="223" spans="3:21" x14ac:dyDescent="0.3">
      <c r="C223" s="44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</row>
    <row r="224" spans="3:21" x14ac:dyDescent="0.3">
      <c r="C224" s="4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</row>
    <row r="225" spans="3:21" x14ac:dyDescent="0.3">
      <c r="C225" s="44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</row>
    <row r="226" spans="3:21" x14ac:dyDescent="0.3">
      <c r="C226" s="44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</row>
    <row r="227" spans="3:21" x14ac:dyDescent="0.3">
      <c r="C227" s="44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</row>
    <row r="228" spans="3:21" x14ac:dyDescent="0.3">
      <c r="C228" s="44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</row>
    <row r="229" spans="3:21" x14ac:dyDescent="0.3">
      <c r="C229" s="44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</row>
    <row r="230" spans="3:21" x14ac:dyDescent="0.3">
      <c r="C230" s="44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</row>
    <row r="231" spans="3:21" x14ac:dyDescent="0.3">
      <c r="C231" s="44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</row>
    <row r="232" spans="3:21" x14ac:dyDescent="0.3">
      <c r="C232" s="44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</row>
    <row r="233" spans="3:21" x14ac:dyDescent="0.3">
      <c r="C233" s="44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</row>
    <row r="234" spans="3:21" x14ac:dyDescent="0.3">
      <c r="C234" s="4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</row>
    <row r="235" spans="3:21" x14ac:dyDescent="0.3">
      <c r="C235" s="44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</row>
    <row r="236" spans="3:21" x14ac:dyDescent="0.3">
      <c r="C236" s="44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</row>
    <row r="237" spans="3:21" x14ac:dyDescent="0.3">
      <c r="C237" s="44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</row>
    <row r="238" spans="3:21" x14ac:dyDescent="0.3">
      <c r="C238" s="44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</row>
    <row r="239" spans="3:21" x14ac:dyDescent="0.3">
      <c r="C239" s="44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</row>
    <row r="240" spans="3:21" x14ac:dyDescent="0.3">
      <c r="C240" s="44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</row>
    <row r="241" spans="3:21" x14ac:dyDescent="0.3">
      <c r="C241" s="44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</row>
    <row r="242" spans="3:21" x14ac:dyDescent="0.3">
      <c r="C242" s="44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</row>
    <row r="243" spans="3:21" x14ac:dyDescent="0.3">
      <c r="C243" s="44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</row>
    <row r="244" spans="3:21" x14ac:dyDescent="0.3">
      <c r="C244" s="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</row>
    <row r="245" spans="3:21" x14ac:dyDescent="0.3">
      <c r="C245" s="44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</row>
    <row r="246" spans="3:21" x14ac:dyDescent="0.3">
      <c r="C246" s="44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</row>
    <row r="247" spans="3:21" x14ac:dyDescent="0.3">
      <c r="C247" s="44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</row>
    <row r="248" spans="3:21" x14ac:dyDescent="0.3">
      <c r="C248" s="44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</row>
    <row r="249" spans="3:21" x14ac:dyDescent="0.3">
      <c r="C249" s="44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</row>
    <row r="250" spans="3:21" x14ac:dyDescent="0.3">
      <c r="C250" s="44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</row>
    <row r="251" spans="3:21" x14ac:dyDescent="0.3">
      <c r="C251" s="44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</row>
    <row r="252" spans="3:21" x14ac:dyDescent="0.3">
      <c r="C252" s="44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</row>
    <row r="253" spans="3:21" x14ac:dyDescent="0.3">
      <c r="C253" s="44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</row>
    <row r="254" spans="3:21" x14ac:dyDescent="0.3">
      <c r="C254" s="4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</row>
    <row r="255" spans="3:21" x14ac:dyDescent="0.3">
      <c r="C255" s="44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</row>
    <row r="256" spans="3:21" x14ac:dyDescent="0.3">
      <c r="C256" s="44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</row>
    <row r="257" spans="3:21" x14ac:dyDescent="0.3">
      <c r="C257" s="44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</row>
    <row r="258" spans="3:21" x14ac:dyDescent="0.3">
      <c r="C258" s="44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</row>
    <row r="259" spans="3:21" x14ac:dyDescent="0.3">
      <c r="C259" s="44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</row>
    <row r="260" spans="3:21" x14ac:dyDescent="0.3">
      <c r="C260" s="44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</row>
    <row r="261" spans="3:21" x14ac:dyDescent="0.3">
      <c r="C261" s="44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</row>
    <row r="262" spans="3:21" x14ac:dyDescent="0.3">
      <c r="C262" s="44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</row>
    <row r="263" spans="3:21" x14ac:dyDescent="0.3">
      <c r="C263" s="44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</row>
    <row r="264" spans="3:21" x14ac:dyDescent="0.3">
      <c r="C264" s="4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</row>
    <row r="265" spans="3:21" x14ac:dyDescent="0.3">
      <c r="C265" s="44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</row>
    <row r="266" spans="3:21" x14ac:dyDescent="0.3">
      <c r="C266" s="44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</row>
    <row r="267" spans="3:21" x14ac:dyDescent="0.3">
      <c r="C267" s="44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</row>
    <row r="268" spans="3:21" x14ac:dyDescent="0.3">
      <c r="C268" s="44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</row>
    <row r="269" spans="3:21" x14ac:dyDescent="0.3">
      <c r="C269" s="44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</row>
    <row r="270" spans="3:21" x14ac:dyDescent="0.3">
      <c r="C270" s="44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</row>
    <row r="271" spans="3:21" x14ac:dyDescent="0.3">
      <c r="C271" s="44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</row>
    <row r="272" spans="3:21" x14ac:dyDescent="0.3">
      <c r="C272" s="44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</row>
    <row r="273" spans="3:21" x14ac:dyDescent="0.3">
      <c r="C273" s="44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</row>
    <row r="274" spans="3:21" x14ac:dyDescent="0.3">
      <c r="C274" s="4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</row>
    <row r="275" spans="3:21" x14ac:dyDescent="0.3">
      <c r="C275" s="44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</row>
    <row r="276" spans="3:21" x14ac:dyDescent="0.3">
      <c r="C276" s="44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</row>
    <row r="277" spans="3:21" x14ac:dyDescent="0.3">
      <c r="C277" s="44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</row>
    <row r="278" spans="3:21" x14ac:dyDescent="0.3">
      <c r="C278" s="44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</row>
    <row r="279" spans="3:21" x14ac:dyDescent="0.3">
      <c r="C279" s="44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</row>
    <row r="280" spans="3:21" x14ac:dyDescent="0.3">
      <c r="C280" s="44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</row>
    <row r="281" spans="3:21" x14ac:dyDescent="0.3">
      <c r="C281" s="44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</row>
    <row r="282" spans="3:21" x14ac:dyDescent="0.3">
      <c r="C282" s="44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</row>
    <row r="283" spans="3:21" x14ac:dyDescent="0.3">
      <c r="C283" s="44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</row>
    <row r="284" spans="3:21" x14ac:dyDescent="0.3">
      <c r="C284" s="4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</row>
    <row r="285" spans="3:21" x14ac:dyDescent="0.3">
      <c r="C285" s="44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</row>
    <row r="286" spans="3:21" x14ac:dyDescent="0.3">
      <c r="C286" s="44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</row>
    <row r="287" spans="3:21" x14ac:dyDescent="0.3">
      <c r="C287" s="44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</row>
    <row r="288" spans="3:21" x14ac:dyDescent="0.3">
      <c r="C288" s="44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</row>
    <row r="289" spans="3:21" x14ac:dyDescent="0.3">
      <c r="C289" s="44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</row>
    <row r="290" spans="3:21" x14ac:dyDescent="0.3">
      <c r="C290" s="44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</row>
    <row r="291" spans="3:21" x14ac:dyDescent="0.3">
      <c r="C291" s="44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</row>
    <row r="292" spans="3:21" x14ac:dyDescent="0.3">
      <c r="C292" s="44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</row>
    <row r="293" spans="3:21" x14ac:dyDescent="0.3">
      <c r="C293" s="44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</row>
    <row r="294" spans="3:21" x14ac:dyDescent="0.3">
      <c r="C294" s="4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</row>
    <row r="295" spans="3:21" x14ac:dyDescent="0.3">
      <c r="C295" s="44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</row>
    <row r="296" spans="3:21" x14ac:dyDescent="0.3">
      <c r="C296" s="44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</row>
    <row r="297" spans="3:21" x14ac:dyDescent="0.3">
      <c r="C297" s="44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</row>
    <row r="298" spans="3:21" x14ac:dyDescent="0.3">
      <c r="C298" s="44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</row>
    <row r="299" spans="3:21" x14ac:dyDescent="0.3">
      <c r="C299" s="44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</row>
    <row r="300" spans="3:21" x14ac:dyDescent="0.3">
      <c r="C300" s="44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</row>
    <row r="301" spans="3:21" x14ac:dyDescent="0.3">
      <c r="C301" s="44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</row>
    <row r="302" spans="3:21" x14ac:dyDescent="0.3">
      <c r="C302" s="44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</row>
    <row r="303" spans="3:21" x14ac:dyDescent="0.3">
      <c r="C303" s="44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</row>
    <row r="304" spans="3:21" x14ac:dyDescent="0.3">
      <c r="C304" s="4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</row>
    <row r="305" spans="3:21" x14ac:dyDescent="0.3">
      <c r="C305" s="44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</row>
    <row r="306" spans="3:21" x14ac:dyDescent="0.3">
      <c r="C306" s="44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</row>
    <row r="307" spans="3:21" x14ac:dyDescent="0.3">
      <c r="C307" s="44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</row>
    <row r="308" spans="3:21" x14ac:dyDescent="0.3">
      <c r="C308" s="44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</row>
    <row r="309" spans="3:21" x14ac:dyDescent="0.3">
      <c r="C309" s="44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</row>
    <row r="310" spans="3:21" x14ac:dyDescent="0.3">
      <c r="C310" s="44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</row>
    <row r="311" spans="3:21" x14ac:dyDescent="0.3">
      <c r="C311" s="44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</row>
    <row r="312" spans="3:21" x14ac:dyDescent="0.3">
      <c r="C312" s="44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</row>
    <row r="313" spans="3:21" x14ac:dyDescent="0.3">
      <c r="C313" s="44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</row>
    <row r="314" spans="3:21" x14ac:dyDescent="0.3">
      <c r="C314" s="4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</row>
    <row r="315" spans="3:21" x14ac:dyDescent="0.3">
      <c r="C315" s="44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</row>
    <row r="316" spans="3:21" x14ac:dyDescent="0.3">
      <c r="C316" s="44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</row>
    <row r="317" spans="3:21" x14ac:dyDescent="0.3">
      <c r="C317" s="44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</row>
    <row r="318" spans="3:21" x14ac:dyDescent="0.3">
      <c r="C318" s="44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</row>
    <row r="319" spans="3:21" x14ac:dyDescent="0.3">
      <c r="C319" s="44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</row>
    <row r="320" spans="3:21" x14ac:dyDescent="0.3">
      <c r="C320" s="44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</row>
    <row r="321" spans="3:21" x14ac:dyDescent="0.3">
      <c r="C321" s="44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</row>
    <row r="322" spans="3:21" x14ac:dyDescent="0.3">
      <c r="C322" s="44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</row>
    <row r="323" spans="3:21" x14ac:dyDescent="0.3">
      <c r="C323" s="44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</row>
    <row r="324" spans="3:21" x14ac:dyDescent="0.3">
      <c r="C324" s="4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</row>
    <row r="325" spans="3:21" x14ac:dyDescent="0.3">
      <c r="C325" s="44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</row>
    <row r="326" spans="3:21" x14ac:dyDescent="0.3">
      <c r="C326" s="44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</row>
    <row r="327" spans="3:21" x14ac:dyDescent="0.3">
      <c r="C327" s="44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</row>
    <row r="328" spans="3:21" x14ac:dyDescent="0.3">
      <c r="C328" s="44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</row>
    <row r="329" spans="3:21" x14ac:dyDescent="0.3">
      <c r="C329" s="44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</row>
    <row r="330" spans="3:21" x14ac:dyDescent="0.3">
      <c r="C330" s="44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</row>
    <row r="331" spans="3:21" x14ac:dyDescent="0.3">
      <c r="C331" s="44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</row>
    <row r="332" spans="3:21" x14ac:dyDescent="0.3">
      <c r="C332" s="44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</row>
    <row r="333" spans="3:21" x14ac:dyDescent="0.3">
      <c r="C333" s="44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</row>
    <row r="334" spans="3:21" x14ac:dyDescent="0.3">
      <c r="C334" s="4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</row>
    <row r="335" spans="3:21" x14ac:dyDescent="0.3">
      <c r="C335" s="44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</row>
    <row r="336" spans="3:21" x14ac:dyDescent="0.3">
      <c r="C336" s="44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</row>
    <row r="337" spans="3:21" x14ac:dyDescent="0.3">
      <c r="C337" s="44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</row>
    <row r="338" spans="3:21" x14ac:dyDescent="0.3">
      <c r="C338" s="44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</row>
    <row r="339" spans="3:21" x14ac:dyDescent="0.3">
      <c r="C339" s="44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</row>
    <row r="340" spans="3:21" x14ac:dyDescent="0.3">
      <c r="C340" s="44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</row>
    <row r="341" spans="3:21" x14ac:dyDescent="0.3">
      <c r="C341" s="44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</row>
    <row r="342" spans="3:21" x14ac:dyDescent="0.3">
      <c r="C342" s="44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</row>
    <row r="343" spans="3:21" x14ac:dyDescent="0.3">
      <c r="C343" s="44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</row>
    <row r="344" spans="3:21" x14ac:dyDescent="0.3">
      <c r="C344" s="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</row>
    <row r="345" spans="3:21" x14ac:dyDescent="0.3">
      <c r="C345" s="44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</row>
    <row r="346" spans="3:21" x14ac:dyDescent="0.3">
      <c r="C346" s="44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</row>
    <row r="347" spans="3:21" x14ac:dyDescent="0.3">
      <c r="C347" s="44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</row>
    <row r="348" spans="3:21" x14ac:dyDescent="0.3">
      <c r="C348" s="44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</row>
    <row r="349" spans="3:21" x14ac:dyDescent="0.3">
      <c r="C349" s="44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</row>
    <row r="350" spans="3:21" x14ac:dyDescent="0.3">
      <c r="C350" s="44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</row>
    <row r="351" spans="3:21" x14ac:dyDescent="0.3">
      <c r="C351" s="44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</row>
    <row r="352" spans="3:21" x14ac:dyDescent="0.3">
      <c r="C352" s="44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</row>
    <row r="353" spans="3:21" x14ac:dyDescent="0.3">
      <c r="C353" s="44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</row>
    <row r="354" spans="3:21" x14ac:dyDescent="0.3">
      <c r="C354" s="4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</row>
    <row r="355" spans="3:21" x14ac:dyDescent="0.3">
      <c r="C355" s="44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</row>
    <row r="356" spans="3:21" x14ac:dyDescent="0.3">
      <c r="C356" s="44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</row>
    <row r="357" spans="3:21" x14ac:dyDescent="0.3">
      <c r="C357" s="44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</row>
    <row r="358" spans="3:21" x14ac:dyDescent="0.3">
      <c r="C358" s="44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</row>
    <row r="359" spans="3:21" x14ac:dyDescent="0.3">
      <c r="C359" s="44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</row>
    <row r="360" spans="3:21" x14ac:dyDescent="0.3">
      <c r="C360" s="44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</row>
    <row r="361" spans="3:21" x14ac:dyDescent="0.3">
      <c r="C361" s="44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</row>
    <row r="362" spans="3:21" x14ac:dyDescent="0.3">
      <c r="C362" s="44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</row>
    <row r="363" spans="3:21" x14ac:dyDescent="0.3">
      <c r="C363" s="44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</row>
    <row r="364" spans="3:21" x14ac:dyDescent="0.3">
      <c r="C364" s="4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</row>
    <row r="365" spans="3:21" x14ac:dyDescent="0.3">
      <c r="C365" s="44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</row>
    <row r="366" spans="3:21" x14ac:dyDescent="0.3">
      <c r="C366" s="44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</row>
    <row r="367" spans="3:21" x14ac:dyDescent="0.3">
      <c r="C367" s="44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</row>
    <row r="368" spans="3:21" x14ac:dyDescent="0.3">
      <c r="C368" s="44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</row>
    <row r="369" spans="3:21" x14ac:dyDescent="0.3">
      <c r="C369" s="44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</row>
    <row r="370" spans="3:21" x14ac:dyDescent="0.3">
      <c r="C370" s="44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</row>
    <row r="371" spans="3:21" x14ac:dyDescent="0.3">
      <c r="C371" s="44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</row>
    <row r="372" spans="3:21" x14ac:dyDescent="0.3">
      <c r="C372" s="44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</row>
    <row r="373" spans="3:21" x14ac:dyDescent="0.3">
      <c r="C373" s="44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</row>
    <row r="374" spans="3:21" x14ac:dyDescent="0.3">
      <c r="C374" s="4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</row>
    <row r="375" spans="3:21" x14ac:dyDescent="0.3">
      <c r="C375" s="44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</row>
    <row r="376" spans="3:21" x14ac:dyDescent="0.3">
      <c r="C376" s="44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</row>
    <row r="377" spans="3:21" x14ac:dyDescent="0.3">
      <c r="C377" s="44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</row>
    <row r="378" spans="3:21" x14ac:dyDescent="0.3">
      <c r="C378" s="44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</row>
    <row r="379" spans="3:21" x14ac:dyDescent="0.3">
      <c r="C379" s="44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</row>
    <row r="380" spans="3:21" x14ac:dyDescent="0.3">
      <c r="C380" s="44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</row>
    <row r="381" spans="3:21" x14ac:dyDescent="0.3">
      <c r="C381" s="44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</row>
    <row r="382" spans="3:21" x14ac:dyDescent="0.3">
      <c r="C382" s="44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</row>
    <row r="383" spans="3:21" x14ac:dyDescent="0.3">
      <c r="C383" s="44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</row>
    <row r="384" spans="3:21" x14ac:dyDescent="0.3">
      <c r="C384" s="4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</row>
    <row r="385" spans="3:21" x14ac:dyDescent="0.3">
      <c r="C385" s="44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</row>
    <row r="386" spans="3:21" x14ac:dyDescent="0.3">
      <c r="C386" s="44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</row>
    <row r="387" spans="3:21" x14ac:dyDescent="0.3">
      <c r="C387" s="44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</row>
    <row r="388" spans="3:21" x14ac:dyDescent="0.3">
      <c r="C388" s="44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</row>
    <row r="389" spans="3:21" x14ac:dyDescent="0.3">
      <c r="C389" s="44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</row>
    <row r="390" spans="3:21" x14ac:dyDescent="0.3">
      <c r="C390" s="44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</row>
    <row r="391" spans="3:21" x14ac:dyDescent="0.3">
      <c r="C391" s="44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</row>
    <row r="392" spans="3:21" x14ac:dyDescent="0.3">
      <c r="C392" s="44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</row>
    <row r="393" spans="3:21" x14ac:dyDescent="0.3">
      <c r="C393" s="44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</row>
    <row r="394" spans="3:21" x14ac:dyDescent="0.3">
      <c r="C394" s="4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</row>
    <row r="395" spans="3:21" x14ac:dyDescent="0.3">
      <c r="C395" s="44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</row>
    <row r="396" spans="3:21" x14ac:dyDescent="0.3">
      <c r="C396" s="44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</row>
    <row r="397" spans="3:21" x14ac:dyDescent="0.3">
      <c r="C397" s="44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</row>
    <row r="398" spans="3:21" x14ac:dyDescent="0.3">
      <c r="C398" s="44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</row>
    <row r="399" spans="3:21" x14ac:dyDescent="0.3">
      <c r="C399" s="44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</row>
    <row r="400" spans="3:21" x14ac:dyDescent="0.3">
      <c r="C400" s="44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</row>
    <row r="401" spans="3:21" x14ac:dyDescent="0.3">
      <c r="C401" s="44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</row>
    <row r="402" spans="3:21" x14ac:dyDescent="0.3">
      <c r="C402" s="44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</row>
    <row r="403" spans="3:21" x14ac:dyDescent="0.3">
      <c r="C403" s="44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</row>
    <row r="404" spans="3:21" x14ac:dyDescent="0.3">
      <c r="C404" s="4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</row>
    <row r="405" spans="3:21" x14ac:dyDescent="0.3">
      <c r="C405" s="44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</row>
    <row r="406" spans="3:21" x14ac:dyDescent="0.3">
      <c r="C406" s="44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</row>
    <row r="407" spans="3:21" x14ac:dyDescent="0.3">
      <c r="C407" s="44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</row>
    <row r="408" spans="3:21" x14ac:dyDescent="0.3">
      <c r="C408" s="44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</row>
    <row r="409" spans="3:21" x14ac:dyDescent="0.3">
      <c r="C409" s="44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</row>
    <row r="410" spans="3:21" x14ac:dyDescent="0.3">
      <c r="C410" s="44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</row>
    <row r="411" spans="3:21" x14ac:dyDescent="0.3">
      <c r="C411" s="44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</row>
    <row r="412" spans="3:21" x14ac:dyDescent="0.3">
      <c r="C412" s="44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</row>
    <row r="413" spans="3:21" x14ac:dyDescent="0.3">
      <c r="C413" s="44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</row>
    <row r="414" spans="3:21" x14ac:dyDescent="0.3">
      <c r="C414" s="4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</row>
    <row r="415" spans="3:21" x14ac:dyDescent="0.3">
      <c r="C415" s="44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</row>
    <row r="416" spans="3:21" x14ac:dyDescent="0.3">
      <c r="C416" s="44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</row>
    <row r="417" spans="3:21" x14ac:dyDescent="0.3">
      <c r="C417" s="44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</row>
    <row r="418" spans="3:21" x14ac:dyDescent="0.3">
      <c r="C418" s="44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</row>
    <row r="419" spans="3:21" x14ac:dyDescent="0.3">
      <c r="C419" s="44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</row>
    <row r="420" spans="3:21" x14ac:dyDescent="0.3">
      <c r="C420" s="44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</row>
    <row r="421" spans="3:21" x14ac:dyDescent="0.3">
      <c r="C421" s="44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</row>
    <row r="422" spans="3:21" x14ac:dyDescent="0.3">
      <c r="C422" s="44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</row>
    <row r="423" spans="3:21" x14ac:dyDescent="0.3">
      <c r="C423" s="44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</row>
    <row r="424" spans="3:21" x14ac:dyDescent="0.3">
      <c r="C424" s="4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</row>
    <row r="425" spans="3:21" x14ac:dyDescent="0.3">
      <c r="C425" s="44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</row>
    <row r="426" spans="3:21" x14ac:dyDescent="0.3">
      <c r="C426" s="44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</row>
    <row r="427" spans="3:21" x14ac:dyDescent="0.3">
      <c r="C427" s="44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</row>
    <row r="428" spans="3:21" x14ac:dyDescent="0.3">
      <c r="C428" s="44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</row>
    <row r="429" spans="3:21" x14ac:dyDescent="0.3">
      <c r="C429" s="44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</row>
    <row r="430" spans="3:21" x14ac:dyDescent="0.3">
      <c r="C430" s="44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</row>
    <row r="431" spans="3:21" x14ac:dyDescent="0.3">
      <c r="C431" s="44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</row>
    <row r="432" spans="3:21" x14ac:dyDescent="0.3">
      <c r="C432" s="44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</row>
    <row r="433" spans="3:21" x14ac:dyDescent="0.3">
      <c r="C433" s="44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</row>
    <row r="434" spans="3:21" x14ac:dyDescent="0.3">
      <c r="C434" s="4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</row>
    <row r="435" spans="3:21" x14ac:dyDescent="0.3">
      <c r="C435" s="44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</row>
    <row r="436" spans="3:21" x14ac:dyDescent="0.3">
      <c r="C436" s="44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</row>
    <row r="437" spans="3:21" x14ac:dyDescent="0.3">
      <c r="C437" s="44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</row>
    <row r="438" spans="3:21" x14ac:dyDescent="0.3">
      <c r="C438" s="44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</row>
    <row r="439" spans="3:21" x14ac:dyDescent="0.3">
      <c r="C439" s="44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</row>
    <row r="440" spans="3:21" x14ac:dyDescent="0.3">
      <c r="C440" s="44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</row>
    <row r="441" spans="3:21" x14ac:dyDescent="0.3">
      <c r="C441" s="44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</row>
    <row r="442" spans="3:21" x14ac:dyDescent="0.3">
      <c r="C442" s="44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</row>
    <row r="443" spans="3:21" x14ac:dyDescent="0.3">
      <c r="C443" s="44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</row>
    <row r="444" spans="3:21" x14ac:dyDescent="0.3">
      <c r="C444" s="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</row>
    <row r="445" spans="3:21" x14ac:dyDescent="0.3">
      <c r="C445" s="44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</row>
    <row r="446" spans="3:21" x14ac:dyDescent="0.3">
      <c r="C446" s="44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</row>
    <row r="447" spans="3:21" x14ac:dyDescent="0.3">
      <c r="C447" s="44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</row>
    <row r="448" spans="3:21" x14ac:dyDescent="0.3">
      <c r="C448" s="44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</row>
    <row r="449" spans="3:21" x14ac:dyDescent="0.3">
      <c r="C449" s="44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</row>
    <row r="450" spans="3:21" x14ac:dyDescent="0.3">
      <c r="C450" s="44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</row>
    <row r="451" spans="3:21" x14ac:dyDescent="0.3">
      <c r="C451" s="44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</row>
    <row r="452" spans="3:21" x14ac:dyDescent="0.3">
      <c r="C452" s="44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</row>
    <row r="453" spans="3:21" x14ac:dyDescent="0.3">
      <c r="C453" s="44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</row>
    <row r="454" spans="3:21" x14ac:dyDescent="0.3">
      <c r="C454" s="4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</row>
    <row r="455" spans="3:21" x14ac:dyDescent="0.3">
      <c r="C455" s="44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</row>
    <row r="456" spans="3:21" x14ac:dyDescent="0.3">
      <c r="C456" s="44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</row>
    <row r="457" spans="3:21" x14ac:dyDescent="0.3">
      <c r="C457" s="44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</row>
    <row r="458" spans="3:21" x14ac:dyDescent="0.3">
      <c r="C458" s="44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</row>
    <row r="459" spans="3:21" x14ac:dyDescent="0.3">
      <c r="C459" s="44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</row>
    <row r="460" spans="3:21" x14ac:dyDescent="0.3">
      <c r="C460" s="44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</row>
    <row r="461" spans="3:21" x14ac:dyDescent="0.3">
      <c r="C461" s="44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</row>
    <row r="462" spans="3:21" x14ac:dyDescent="0.3">
      <c r="C462" s="44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</row>
    <row r="463" spans="3:21" x14ac:dyDescent="0.3">
      <c r="C463" s="44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</row>
    <row r="464" spans="3:21" x14ac:dyDescent="0.3">
      <c r="C464" s="4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</row>
    <row r="465" spans="3:21" x14ac:dyDescent="0.3">
      <c r="C465" s="44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</row>
    <row r="466" spans="3:21" x14ac:dyDescent="0.3">
      <c r="C466" s="44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</row>
    <row r="467" spans="3:21" x14ac:dyDescent="0.3">
      <c r="C467" s="44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</row>
    <row r="468" spans="3:21" x14ac:dyDescent="0.3">
      <c r="C468" s="44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</row>
    <row r="469" spans="3:21" x14ac:dyDescent="0.3">
      <c r="C469" s="44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</row>
    <row r="470" spans="3:21" x14ac:dyDescent="0.3">
      <c r="C470" s="44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</row>
    <row r="471" spans="3:21" x14ac:dyDescent="0.3">
      <c r="C471" s="44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</row>
    <row r="472" spans="3:21" x14ac:dyDescent="0.3">
      <c r="C472" s="44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</row>
    <row r="473" spans="3:21" x14ac:dyDescent="0.3">
      <c r="C473" s="44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</row>
    <row r="474" spans="3:21" x14ac:dyDescent="0.3">
      <c r="C474" s="4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</row>
  </sheetData>
  <sheetProtection formatCells="0" formatColumns="0" formatRows="0" insertColumns="0" insertRows="0"/>
  <phoneticPr fontId="5" type="noConversion"/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57D5E-C42F-43BA-923D-B4FD6D8A4246}">
  <sheetPr codeName="Feuil3">
    <tabColor rgb="FFFF0000"/>
  </sheetPr>
  <dimension ref="B3:M21"/>
  <sheetViews>
    <sheetView showGridLines="0" zoomScaleNormal="100" workbookViewId="0">
      <selection activeCell="B17" sqref="B17"/>
    </sheetView>
  </sheetViews>
  <sheetFormatPr baseColWidth="10" defaultColWidth="11.5546875" defaultRowHeight="14.4" outlineLevelCol="1" x14ac:dyDescent="0.3"/>
  <cols>
    <col min="1" max="2" width="11.5546875" style="1"/>
    <col min="3" max="3" width="14.6640625" style="1" customWidth="1"/>
    <col min="4" max="4" width="12.88671875" style="1" bestFit="1" customWidth="1"/>
    <col min="5" max="5" width="11.5546875" style="1"/>
    <col min="6" max="6" width="22.33203125" style="1" bestFit="1" customWidth="1"/>
    <col min="7" max="7" width="6.33203125" customWidth="1"/>
    <col min="8" max="8" width="11.5546875" customWidth="1"/>
    <col min="9" max="9" width="11.5546875" style="1" customWidth="1"/>
    <col min="10" max="11" width="11.5546875" style="1"/>
    <col min="12" max="13" width="11.5546875" style="1" customWidth="1" outlineLevel="1"/>
    <col min="14" max="16384" width="11.5546875" style="1"/>
  </cols>
  <sheetData>
    <row r="3" spans="2:13" x14ac:dyDescent="0.3">
      <c r="B3" s="25" t="s">
        <v>32</v>
      </c>
      <c r="D3" s="25" t="str">
        <f>tbl_ToDoList[[#Headers],[STATUT TÂCHE]]</f>
        <v>STATUT TÂCHE</v>
      </c>
      <c r="E3" s="25" t="s">
        <v>24</v>
      </c>
      <c r="F3" s="25" t="s">
        <v>52</v>
      </c>
      <c r="H3" s="25" t="s">
        <v>73</v>
      </c>
      <c r="I3" s="25"/>
      <c r="L3" s="1" t="s">
        <v>33</v>
      </c>
      <c r="M3" s="1" t="s">
        <v>34</v>
      </c>
    </row>
    <row r="4" spans="2:13" x14ac:dyDescent="0.3">
      <c r="B4" s="1">
        <f>_xlfn.AGGREGATE(3,3,tbl_ToDoList[TÂCHE])</f>
        <v>13</v>
      </c>
      <c r="D4" s="1" t="s">
        <v>53</v>
      </c>
      <c r="E4" s="1">
        <f ca="1">IF(_xlfn.AGGREGATE(9,3,tbl_ToDoList[Col NB Tâches NonDem])=0,NA(),_xlfn.AGGREGATE(9,3,tbl_ToDoList[Col NB Tâches NonDem]))</f>
        <v>2</v>
      </c>
      <c r="F4" s="21"/>
      <c r="H4" s="52">
        <f ca="1">IFERROR(E4/$B$4,0)</f>
        <v>0.15384615384615385</v>
      </c>
      <c r="L4" s="1">
        <v>1</v>
      </c>
      <c r="M4" s="1" t="s">
        <v>57</v>
      </c>
    </row>
    <row r="5" spans="2:13" x14ac:dyDescent="0.3">
      <c r="B5" s="21" t="str">
        <f>B4 &amp; " TÂCHES (" &amp; ROUND(B4/'TDB Global'!K2*100,0) &amp; "%)"</f>
        <v>13 TÂCHES (100%)</v>
      </c>
      <c r="D5" s="1" t="s">
        <v>19</v>
      </c>
      <c r="E5" s="1">
        <f ca="1">IF(_xlfn.AGGREGATE(9,3,tbl_ToDoList[Col NB Tâches EnCours])=0,NA(),_xlfn.AGGREGATE(9,3,tbl_ToDoList[Col NB Tâches EnCours]))</f>
        <v>2</v>
      </c>
      <c r="F5" s="21">
        <f ca="1">IF(E5&gt;=1,_xlfn.AGGREGATE(1,3,tbl_ToDoList[Moyenne % EnCours]),NA())</f>
        <v>0.30000000000000004</v>
      </c>
      <c r="G5" s="52">
        <v>1</v>
      </c>
      <c r="H5" s="52">
        <f t="shared" ref="H5:H7" ca="1" si="0">IFERROR(E5/$B$4,0)</f>
        <v>0.15384615384615385</v>
      </c>
      <c r="I5" s="21"/>
      <c r="L5" s="1">
        <v>2</v>
      </c>
      <c r="M5" s="1" t="s">
        <v>58</v>
      </c>
    </row>
    <row r="6" spans="2:13" x14ac:dyDescent="0.3">
      <c r="D6" s="1" t="s">
        <v>20</v>
      </c>
      <c r="E6" s="1">
        <f ca="1">IF(_xlfn.AGGREGATE(9,3,tbl_ToDoList[Col NB Tâches Retard])=0,NA(),_xlfn.AGGREGATE(9,3,tbl_ToDoList[Col NB Tâches Retard]))</f>
        <v>5</v>
      </c>
      <c r="F6" s="21">
        <f ca="1">IF(E6&gt;=1,_xlfn.AGGREGATE(1,3,tbl_ToDoList[Moyenne % Retard]),NA())</f>
        <v>0.48</v>
      </c>
      <c r="G6" s="52">
        <v>1</v>
      </c>
      <c r="H6" s="52">
        <f t="shared" ca="1" si="0"/>
        <v>0.38461538461538464</v>
      </c>
      <c r="I6" s="21"/>
      <c r="L6" s="1">
        <v>3</v>
      </c>
      <c r="M6" s="1" t="s">
        <v>59</v>
      </c>
    </row>
    <row r="7" spans="2:13" x14ac:dyDescent="0.3">
      <c r="B7" s="25" t="s">
        <v>29</v>
      </c>
      <c r="D7" s="1" t="s">
        <v>21</v>
      </c>
      <c r="E7" s="1">
        <f ca="1">IF(_xlfn.AGGREGATE(9,3,tbl_ToDoList[Col NB Tâches Terminées])=0,NA(),_xlfn.AGGREGATE(9,3,tbl_ToDoList[Col NB Tâches Terminées]))</f>
        <v>4</v>
      </c>
      <c r="F7" s="21"/>
      <c r="H7" s="52">
        <f t="shared" ca="1" si="0"/>
        <v>0.30769230769230771</v>
      </c>
      <c r="I7" s="21"/>
      <c r="L7" s="1">
        <v>4</v>
      </c>
      <c r="M7" s="1" t="s">
        <v>60</v>
      </c>
    </row>
    <row r="8" spans="2:13" x14ac:dyDescent="0.3">
      <c r="B8" s="21">
        <f>_xlfn.AGGREGATE(1,3,tbl_ToDoList[PROGRESSION])</f>
        <v>0.53846153846153844</v>
      </c>
      <c r="L8" s="1">
        <v>5</v>
      </c>
      <c r="M8" s="1" t="s">
        <v>61</v>
      </c>
    </row>
    <row r="9" spans="2:13" x14ac:dyDescent="0.3">
      <c r="B9" s="21">
        <v>1</v>
      </c>
      <c r="D9" s="1" t="s">
        <v>47</v>
      </c>
      <c r="E9" s="1">
        <f ca="1">_xlfn.AGGREGATE(9,6,E4:E6)</f>
        <v>9</v>
      </c>
      <c r="L9" s="1">
        <v>6</v>
      </c>
      <c r="M9" s="1" t="s">
        <v>62</v>
      </c>
    </row>
    <row r="10" spans="2:13" x14ac:dyDescent="0.3">
      <c r="L10" s="1">
        <v>7</v>
      </c>
      <c r="M10" s="1" t="s">
        <v>63</v>
      </c>
    </row>
    <row r="11" spans="2:13" x14ac:dyDescent="0.3">
      <c r="B11" s="25" t="s">
        <v>55</v>
      </c>
      <c r="L11" s="1">
        <v>8</v>
      </c>
      <c r="M11" s="1" t="s">
        <v>64</v>
      </c>
    </row>
    <row r="12" spans="2:13" x14ac:dyDescent="0.3">
      <c r="B12" s="31">
        <f>_xlfn.AGGREGATE(1,3,tbl_ToDoList[Durée tâche])</f>
        <v>110.92307692307692</v>
      </c>
      <c r="L12" s="1">
        <v>9</v>
      </c>
      <c r="M12" s="1" t="s">
        <v>65</v>
      </c>
    </row>
    <row r="13" spans="2:13" x14ac:dyDescent="0.3">
      <c r="B13" s="1" t="str">
        <f>B11 &amp; " : " &amp; ROUND(B12,0) &amp; " jours"</f>
        <v>Durée moyenne : 111 jours</v>
      </c>
      <c r="L13" s="1">
        <v>10</v>
      </c>
      <c r="M13" s="1" t="s">
        <v>66</v>
      </c>
    </row>
    <row r="14" spans="2:13" x14ac:dyDescent="0.3">
      <c r="L14" s="1">
        <v>11</v>
      </c>
      <c r="M14" s="1" t="s">
        <v>67</v>
      </c>
    </row>
    <row r="15" spans="2:13" x14ac:dyDescent="0.3">
      <c r="B15" s="25" t="s">
        <v>72</v>
      </c>
      <c r="L15" s="1">
        <v>12</v>
      </c>
      <c r="M15" s="1" t="s">
        <v>68</v>
      </c>
    </row>
    <row r="16" spans="2:13" x14ac:dyDescent="0.3">
      <c r="B16" s="21">
        <f ca="1">IFERROR(_xlfn.AGGREGATE(9,6,E5:E7)/B4,0)</f>
        <v>0.84615384615384615</v>
      </c>
    </row>
    <row r="17" spans="2:2" x14ac:dyDescent="0.3">
      <c r="B17" s="21">
        <f ca="1">1-B16</f>
        <v>0.15384615384615385</v>
      </c>
    </row>
    <row r="19" spans="2:2" x14ac:dyDescent="0.3">
      <c r="B19" s="25" t="s">
        <v>5</v>
      </c>
    </row>
    <row r="20" spans="2:2" x14ac:dyDescent="0.3">
      <c r="B20" s="21">
        <f ca="1">B8*H7</f>
        <v>0.16568047337278108</v>
      </c>
    </row>
    <row r="21" spans="2:2" x14ac:dyDescent="0.3">
      <c r="B21" s="21">
        <f ca="1">1-B20</f>
        <v>0.83431952662721898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5AB96-871E-4C23-9F08-3033D15C9C2F}">
  <sheetPr codeName="Feuil5">
    <tabColor rgb="FFFF0000"/>
  </sheetPr>
  <dimension ref="B3:J21"/>
  <sheetViews>
    <sheetView showGridLines="0" zoomScaleNormal="100" workbookViewId="0">
      <selection activeCell="B4" sqref="B4"/>
    </sheetView>
  </sheetViews>
  <sheetFormatPr baseColWidth="10" defaultColWidth="11.5546875" defaultRowHeight="14.4" x14ac:dyDescent="0.3"/>
  <cols>
    <col min="1" max="2" width="11.5546875" style="1"/>
    <col min="3" max="3" width="14.6640625" style="1" customWidth="1"/>
    <col min="4" max="4" width="12.88671875" style="1" bestFit="1" customWidth="1"/>
    <col min="5" max="5" width="11.5546875" style="1"/>
    <col min="6" max="6" width="22.33203125" style="1" bestFit="1" customWidth="1"/>
    <col min="7" max="7" width="6.109375" style="1" customWidth="1"/>
    <col min="8" max="9" width="11.5546875" style="1"/>
    <col min="11" max="16384" width="11.5546875" style="1"/>
  </cols>
  <sheetData>
    <row r="3" spans="2:9" x14ac:dyDescent="0.3">
      <c r="B3" s="25" t="s">
        <v>32</v>
      </c>
      <c r="D3" s="25" t="str">
        <f>tbl_ToDoList[[#Headers],[STATUT TÂCHE]]</f>
        <v>STATUT TÂCHE</v>
      </c>
      <c r="E3" s="25" t="s">
        <v>24</v>
      </c>
      <c r="F3" s="25" t="s">
        <v>52</v>
      </c>
      <c r="H3" s="25" t="s">
        <v>73</v>
      </c>
      <c r="I3" s="25"/>
    </row>
    <row r="4" spans="2:9" x14ac:dyDescent="0.3">
      <c r="B4" s="1">
        <f>COUNTIFS(tbl_ToDoList[PERSONNE],'TDB Personne'!G2)</f>
        <v>2</v>
      </c>
      <c r="D4" s="1" t="s">
        <v>53</v>
      </c>
      <c r="E4" s="1" t="e" cm="1">
        <f t="array" aca="1" ref="E4" ca="1">IF('TDB Personne'!$G$2 &lt;&gt; "",
    IFERROR(
        IF(
            SUMPRODUCT(
                (tbl_ToDoList[PERSONNE] = IF(ISBLANK('TDB Personne'!$G$2), tbl_ToDoList[PERSONNE], 'TDB Personne'!$G$2)) *
                (tbl_ToDoList[PROGRAMME] = IF(ISBLANK('TDB Personne'!$E$4), tbl_ToDoList[PROGRAMME], 'TDB Personne'!$E$4)) *
                (tbl_ToDoList[PROJET] = IF(ISBLANK('TDB Personne'!$E$6), tbl_ToDoList[PROJET], 'TDB Personne'!$E$6)) *
                (tbl_ToDoList[TYPE TÂCHE] = IF(ISBLANK('TDB Personne'!$E$8), tbl_ToDoList[TYPE TÂCHE], 'TDB Personne'!$E$8)) *
                (tbl_ToDoList[STATUT TÂCHE] = 'Calculs TDB PERSONNE'!D4)
            ) = 0,
            NA(),
            SUMPRODUCT(
                (tbl_ToDoList[PERSONNE] = IF(ISBLANK('TDB Personne'!$G$2), tbl_ToDoList[PERSONNE], 'TDB Personne'!$G$2)) *
                (tbl_ToDoList[PROGRAMME] = IF(ISBLANK('TDB Personne'!$E$4), tbl_ToDoList[PROGRAMME], 'TDB Personne'!$E$4)) *
                (tbl_ToDoList[PROJET] = IF(ISBLANK('TDB Personne'!$E$6), tbl_ToDoList[PROJET], 'TDB Personne'!$E$6)) *
                (tbl_ToDoList[TYPE TÂCHE] = IF(ISBLANK('TDB Personne'!$E$8), tbl_ToDoList[TYPE TÂCHE], 'TDB Personne'!$E$8)) *
                (tbl_ToDoList[STATUT TÂCHE] = 'Calculs TDB PERSONNE'!D4)
            )
        ),
        NA()
    ),
    NA()
)</f>
        <v>#N/A</v>
      </c>
      <c r="F4" s="21"/>
      <c r="G4" s="21"/>
      <c r="H4" s="21">
        <f ca="1">IFERROR(E4/$B$4,0)</f>
        <v>0</v>
      </c>
      <c r="I4" s="21"/>
    </row>
    <row r="5" spans="2:9" x14ac:dyDescent="0.3">
      <c r="B5" s="21" t="str">
        <f>B4 &amp; " TÂCHES (" &amp; ROUND(B4/'TDB Global'!K2*100,0) &amp; "%)"</f>
        <v>2 TÂCHES (15%)</v>
      </c>
      <c r="D5" s="1" t="s">
        <v>19</v>
      </c>
      <c r="E5" s="1" t="e" cm="1">
        <f t="array" aca="1" ref="E5" ca="1">IF('TDB Personne'!$G$2 &lt;&gt; "",
    IFERROR(
        IF(
            SUMPRODUCT(
                (tbl_ToDoList[PERSONNE] = IF(ISBLANK('TDB Personne'!$G$2), tbl_ToDoList[PERSONNE], 'TDB Personne'!$G$2)) *
                (tbl_ToDoList[PROGRAMME] = IF(ISBLANK('TDB Personne'!$E$4), tbl_ToDoList[PROGRAMME], 'TDB Personne'!$E$4)) *
                (tbl_ToDoList[PROJET] = IF(ISBLANK('TDB Personne'!$E$6), tbl_ToDoList[PROJET], 'TDB Personne'!$E$6)) *
                (tbl_ToDoList[TYPE TÂCHE] = IF(ISBLANK('TDB Personne'!$E$8), tbl_ToDoList[TYPE TÂCHE], 'TDB Personne'!$E$8)) *
                (tbl_ToDoList[STATUT TÂCHE] = 'Calculs TDB PERSONNE'!D5)
            ) = 0,
            NA(),
            SUMPRODUCT(
                (tbl_ToDoList[PERSONNE] = IF(ISBLANK('TDB Personne'!$G$2), tbl_ToDoList[PERSONNE], 'TDB Personne'!$G$2)) *
                (tbl_ToDoList[PROGRAMME] = IF(ISBLANK('TDB Personne'!$E$4), tbl_ToDoList[PROGRAMME], 'TDB Personne'!$E$4)) *
                (tbl_ToDoList[PROJET] = IF(ISBLANK('TDB Personne'!$E$6), tbl_ToDoList[PROJET], 'TDB Personne'!$E$6)) *
                (tbl_ToDoList[TYPE TÂCHE] = IF(ISBLANK('TDB Personne'!$E$8), tbl_ToDoList[TYPE TÂCHE], 'TDB Personne'!$E$8)) *
                (tbl_ToDoList[STATUT TÂCHE] = 'Calculs TDB PERSONNE'!D5)
            )
        ),
        NA()
    ),
    NA()
)</f>
        <v>#N/A</v>
      </c>
      <c r="F5" s="21" t="e" cm="1">
        <f t="array" aca="1" ref="F5" ca="1">IF(E5&gt;=1,IFERROR(
    AVERAGE(
        _xlfn._xlws.FILTER(
            tbl_ToDoList[Moyenne % EnCours],
            (tbl_ToDoList[PERSONNE] = 'TDB Personne'!$G$2) *
            (IF(ISBLANK('TDB Personne'!E4), TRUE, tbl_ToDoList[PROGRAMME] = 'TDB Personne'!E4)) *
            (IF(ISBLANK('TDB Personne'!E6), TRUE, tbl_ToDoList[PROJET] = 'TDB Personne'!E6)) *
            (IF(ISBLANK('TDB Personne'!E8), TRUE, tbl_ToDoList[TYPE TÂCHE] = 'TDB Personne'!#REF!))
        )
    ),
    0
),NA())</f>
        <v>#N/A</v>
      </c>
      <c r="G5" s="21">
        <v>1</v>
      </c>
      <c r="H5" s="21">
        <f t="shared" ref="H5:H7" ca="1" si="0">IFERROR(E5/$B$4,0)</f>
        <v>0</v>
      </c>
      <c r="I5" s="21"/>
    </row>
    <row r="6" spans="2:9" x14ac:dyDescent="0.3">
      <c r="D6" s="1" t="s">
        <v>20</v>
      </c>
      <c r="E6" s="1" cm="1">
        <f t="array" aca="1" ref="E6" ca="1">IF('TDB Personne'!$G$2 &lt;&gt; "",
    IFERROR(
        IF(
            SUMPRODUCT(
                (tbl_ToDoList[PERSONNE] = IF(ISBLANK('TDB Personne'!$G$2), tbl_ToDoList[PERSONNE], 'TDB Personne'!$G$2)) *
                (tbl_ToDoList[PROGRAMME] = IF(ISBLANK('TDB Personne'!$E$4), tbl_ToDoList[PROGRAMME], 'TDB Personne'!$E$4)) *
                (tbl_ToDoList[PROJET] = IF(ISBLANK('TDB Personne'!$E$6), tbl_ToDoList[PROJET], 'TDB Personne'!$E$6)) *
                (tbl_ToDoList[TYPE TÂCHE] = IF(ISBLANK('TDB Personne'!$E$8), tbl_ToDoList[TYPE TÂCHE], 'TDB Personne'!$E$8)) *
                (tbl_ToDoList[STATUT TÂCHE] = 'Calculs TDB PERSONNE'!D6)
            ) = 0,
            NA(),
            SUMPRODUCT(
                (tbl_ToDoList[PERSONNE] = IF(ISBLANK('TDB Personne'!$G$2), tbl_ToDoList[PERSONNE], 'TDB Personne'!$G$2)) *
                (tbl_ToDoList[PROGRAMME] = IF(ISBLANK('TDB Personne'!$E$4), tbl_ToDoList[PROGRAMME], 'TDB Personne'!$E$4)) *
                (tbl_ToDoList[PROJET] = IF(ISBLANK('TDB Personne'!$E$6), tbl_ToDoList[PROJET], 'TDB Personne'!$E$6)) *
                (tbl_ToDoList[TYPE TÂCHE] = IF(ISBLANK('TDB Personne'!$E$8), tbl_ToDoList[TYPE TÂCHE], 'TDB Personne'!$E$8)) *
                (tbl_ToDoList[STATUT TÂCHE] = 'Calculs TDB PERSONNE'!D6)
            )
        ),
        NA()
    ),
    NA()
)</f>
        <v>1</v>
      </c>
      <c r="F6" s="21" cm="1">
        <f t="array" aca="1" ref="F6" ca="1">IF(E6&gt;=1,IFERROR(
    AVERAGE(
        _xlfn._xlws.FILTER(
            tbl_ToDoList[Moyenne % Retard],
            (tbl_ToDoList[PERSONNE] = 'TDB Personne'!$G$2) *
            (IF(ISBLANK('TDB Personne'!E4), TRUE, tbl_ToDoList[PROGRAMME] = 'TDB Personne'!E4)) *
            (IF(ISBLANK('TDB Personne'!E6), TRUE, tbl_ToDoList[PROJET] = 'TDB Personne'!E6)) *
            (IF(ISBLANK('TDB Personne'!E8), TRUE, tbl_ToDoList[TYPE TÂCHE] = 'TDB Personne'!E8))
        )
    ),
    0
),NA())</f>
        <v>0.75</v>
      </c>
      <c r="G6" s="21">
        <v>1</v>
      </c>
      <c r="H6" s="21">
        <f t="shared" ca="1" si="0"/>
        <v>0.5</v>
      </c>
      <c r="I6" s="21"/>
    </row>
    <row r="7" spans="2:9" x14ac:dyDescent="0.3">
      <c r="B7" s="25" t="s">
        <v>29</v>
      </c>
      <c r="D7" s="1" t="s">
        <v>21</v>
      </c>
      <c r="E7" s="1" cm="1">
        <f t="array" aca="1" ref="E7" ca="1">IF('TDB Personne'!$G$2 &lt;&gt; "",
    IFERROR(
        IF(
            SUMPRODUCT(
                (tbl_ToDoList[PERSONNE] = IF(ISBLANK('TDB Personne'!$G$2), tbl_ToDoList[PERSONNE], 'TDB Personne'!$G$2)) *
                (tbl_ToDoList[PROGRAMME] = IF(ISBLANK('TDB Personne'!$E$4), tbl_ToDoList[PROGRAMME], 'TDB Personne'!$E$4)) *
                (tbl_ToDoList[PROJET] = IF(ISBLANK('TDB Personne'!$E$6), tbl_ToDoList[PROJET], 'TDB Personne'!$E$6)) *
                (tbl_ToDoList[TYPE TÂCHE] = IF(ISBLANK('TDB Personne'!$E$8), tbl_ToDoList[TYPE TÂCHE], 'TDB Personne'!$E$8)) *
                (tbl_ToDoList[STATUT TÂCHE] = 'Calculs TDB PERSONNE'!D7)
            ) = 0,
            NA(),
            SUMPRODUCT(
                (tbl_ToDoList[PERSONNE] = IF(ISBLANK('TDB Personne'!$G$2), tbl_ToDoList[PERSONNE], 'TDB Personne'!$G$2)) *
                (tbl_ToDoList[PROGRAMME] = IF(ISBLANK('TDB Personne'!$E$4), tbl_ToDoList[PROGRAMME], 'TDB Personne'!$E$4)) *
                (tbl_ToDoList[PROJET] = IF(ISBLANK('TDB Personne'!$E$6), tbl_ToDoList[PROJET], 'TDB Personne'!$E$6)) *
                (tbl_ToDoList[TYPE TÂCHE] = IF(ISBLANK('TDB Personne'!$E$8), tbl_ToDoList[TYPE TÂCHE], 'TDB Personne'!$E$8)) *
                (tbl_ToDoList[STATUT TÂCHE] = 'Calculs TDB PERSONNE'!D7)
            )
        ),
        NA()
    ),
    NA()
)</f>
        <v>1</v>
      </c>
      <c r="F7" s="21"/>
      <c r="G7" s="21"/>
      <c r="H7" s="21">
        <f t="shared" ca="1" si="0"/>
        <v>0.5</v>
      </c>
      <c r="I7" s="21"/>
    </row>
    <row r="8" spans="2:9" x14ac:dyDescent="0.3">
      <c r="B8" s="21" cm="1">
        <f t="array" ref="B8">IFERROR(
    AVERAGE(
        _xlfn._xlws.FILTER(
            tbl_ToDoList[PROGRESSION],
            (tbl_ToDoList[PERSONNE] = 'TDB Personne'!$G$2) *
            (IF(ISBLANK('TDB Personne'!E4), TRUE, tbl_ToDoList[PROGRAMME] = 'TDB Personne'!E4)) *
            (IF(ISBLANK('TDB Personne'!E6), TRUE, tbl_ToDoList[PROJET] = 'TDB Personne'!E6)) *
            (IF(ISBLANK('TDB Personne'!E8), TRUE, tbl_ToDoList[TYPE TÂCHE] = 'TDB Personne'!E8))
        )
    ),
    0
)</f>
        <v>0.875</v>
      </c>
    </row>
    <row r="9" spans="2:9" x14ac:dyDescent="0.3">
      <c r="B9" s="21">
        <v>1</v>
      </c>
      <c r="D9" s="1" t="s">
        <v>47</v>
      </c>
      <c r="E9" s="1">
        <f ca="1">_xlfn.AGGREGATE(9,6,E4:E6)</f>
        <v>1</v>
      </c>
    </row>
    <row r="11" spans="2:9" x14ac:dyDescent="0.3">
      <c r="B11" s="25" t="s">
        <v>55</v>
      </c>
    </row>
    <row r="12" spans="2:9" x14ac:dyDescent="0.3">
      <c r="B12" s="31" cm="1">
        <f t="array" ref="B12">IFERROR(
    AVERAGE(
        _xlfn._xlws.FILTER(
            tbl_ToDoList[Durée tâche],
            (tbl_ToDoList[PERSONNE] = 'TDB Personne'!$G$2) *
            (IF(ISBLANK('TDB Personne'!E4), TRUE, tbl_ToDoList[PROGRAMME] = 'TDB Personne'!E4)) *
            (IF(ISBLANK('TDB Personne'!E6), TRUE, tbl_ToDoList[PROJET] = 'TDB Personne'!E6)) *
            (IF(ISBLANK('TDB Personne'!E8), TRUE, tbl_ToDoList[TYPE TÂCHE] = 'TDB Personne'!E8))
        )
    ),
    0
)</f>
        <v>12.5</v>
      </c>
    </row>
    <row r="13" spans="2:9" x14ac:dyDescent="0.3">
      <c r="B13" s="1" t="str">
        <f>B11 &amp; " : " &amp; ROUND(B12,0) &amp; " jours"</f>
        <v>Durée moyenne : 13 jours</v>
      </c>
    </row>
    <row r="15" spans="2:9" x14ac:dyDescent="0.3">
      <c r="B15" s="25" t="s">
        <v>5</v>
      </c>
    </row>
    <row r="16" spans="2:9" x14ac:dyDescent="0.3">
      <c r="B16" s="21">
        <f ca="1">H7*B8</f>
        <v>0.4375</v>
      </c>
    </row>
    <row r="17" spans="2:4" x14ac:dyDescent="0.3">
      <c r="B17" s="21">
        <f ca="1">1-B16</f>
        <v>0.5625</v>
      </c>
    </row>
    <row r="19" spans="2:4" x14ac:dyDescent="0.3">
      <c r="B19" s="25" t="s">
        <v>72</v>
      </c>
      <c r="D19" s="60"/>
    </row>
    <row r="20" spans="2:4" x14ac:dyDescent="0.3">
      <c r="B20" s="21">
        <f ca="1">IFERROR(_xlfn.AGGREGATE(9,6,E5:E7)/B4,0)</f>
        <v>1</v>
      </c>
    </row>
    <row r="21" spans="2:4" x14ac:dyDescent="0.3">
      <c r="B21" s="21">
        <f ca="1">1-B20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0CD8F-79C8-468F-BEC4-B3485836DA34}">
  <sheetPr codeName="Feuil7">
    <tabColor rgb="FFC00000"/>
  </sheetPr>
  <dimension ref="B2:N15"/>
  <sheetViews>
    <sheetView showGridLines="0" zoomScale="130" zoomScaleNormal="130" workbookViewId="0">
      <pane xSplit="2" topLeftCell="D1" activePane="topRight" state="frozen"/>
      <selection pane="topRight" activeCell="D7" sqref="D7"/>
    </sheetView>
  </sheetViews>
  <sheetFormatPr baseColWidth="10" defaultColWidth="11.5546875" defaultRowHeight="14.4" x14ac:dyDescent="0.3"/>
  <cols>
    <col min="1" max="1" width="1.6640625" style="1" customWidth="1"/>
    <col min="2" max="2" width="13.5546875" style="1" customWidth="1"/>
    <col min="3" max="4" width="15.88671875" style="1" customWidth="1"/>
    <col min="5" max="5" width="18.5546875" style="1" bestFit="1" customWidth="1"/>
    <col min="6" max="6" width="18.44140625" style="1" bestFit="1" customWidth="1"/>
    <col min="7" max="8" width="18.44140625" style="1" customWidth="1"/>
    <col min="9" max="9" width="22.88671875" style="1" bestFit="1" customWidth="1"/>
    <col min="10" max="10" width="17.109375" style="1" bestFit="1" customWidth="1"/>
    <col min="11" max="11" width="17.5546875" style="1" bestFit="1" customWidth="1"/>
    <col min="12" max="12" width="18.44140625" style="1" bestFit="1" customWidth="1"/>
    <col min="13" max="16384" width="11.5546875" style="1"/>
  </cols>
  <sheetData>
    <row r="2" spans="2:14" x14ac:dyDescent="0.3">
      <c r="B2" s="10" t="e">
        <f>#REF!</f>
        <v>#REF!</v>
      </c>
      <c r="C2" s="24" t="s">
        <v>3</v>
      </c>
      <c r="D2" s="5" t="s">
        <v>0</v>
      </c>
      <c r="E2" s="12" t="s">
        <v>4</v>
      </c>
      <c r="F2" s="13" t="s">
        <v>0</v>
      </c>
      <c r="G2" s="12" t="s">
        <v>5</v>
      </c>
      <c r="H2" s="13" t="s">
        <v>0</v>
      </c>
      <c r="I2" s="18" t="s">
        <v>6</v>
      </c>
      <c r="J2" s="8" t="s">
        <v>7</v>
      </c>
      <c r="K2" s="10" t="s">
        <v>8</v>
      </c>
      <c r="L2" s="14" t="s">
        <v>9</v>
      </c>
      <c r="M2" s="2"/>
      <c r="N2" s="2"/>
    </row>
    <row r="3" spans="2:14" x14ac:dyDescent="0.3">
      <c r="B3" s="11" t="e">
        <f>Listes!#REF!</f>
        <v>#REF!</v>
      </c>
      <c r="C3" s="6" t="e">
        <f>COUNTIFS(#REF!,B3)</f>
        <v>#REF!</v>
      </c>
      <c r="D3" s="7" t="e">
        <f>IF(C3&gt;1,C3&amp;" tâches",C3&amp;" tâche")</f>
        <v>#REF!</v>
      </c>
      <c r="E3" s="16">
        <f>IFERROR(AVERAGEIFS(tbl_ToDoList[PROGRESSION],#REF!,B3),0)</f>
        <v>0</v>
      </c>
      <c r="F3" s="17" t="str">
        <f>ROUND(E3*100,0)&amp;"% progression"</f>
        <v>0% progression</v>
      </c>
      <c r="G3" s="20" t="e">
        <f>ROUND(L3/C3*E3,2)</f>
        <v>#REF!</v>
      </c>
      <c r="H3" s="17" t="e">
        <f>ROUND(G3*100,0)&amp;"% efficience"</f>
        <v>#REF!</v>
      </c>
      <c r="I3" s="19" t="e">
        <f>COUNTIFS(#REF!,B3,tbl_ToDoList[STATUT TÂCHE],Listes!#REF!)</f>
        <v>#REF!</v>
      </c>
      <c r="J3" s="9" t="e">
        <f>COUNTIFS(#REF!,B3,tbl_ToDoList[STATUT TÂCHE],Listes!#REF!)</f>
        <v>#REF!</v>
      </c>
      <c r="K3" s="11" t="e">
        <f>COUNTIFS(#REF!,B3,tbl_ToDoList[STATUT TÂCHE],Listes!#REF!)</f>
        <v>#REF!</v>
      </c>
      <c r="L3" s="15" t="e">
        <f>COUNTIFS(#REF!,B3,tbl_ToDoList[STATUT TÂCHE],Listes!#REF!)</f>
        <v>#REF!</v>
      </c>
    </row>
    <row r="4" spans="2:14" x14ac:dyDescent="0.3">
      <c r="B4" s="11" t="e">
        <f>Listes!#REF!</f>
        <v>#REF!</v>
      </c>
      <c r="C4" s="6" t="e">
        <f>COUNTIFS(#REF!,B4)</f>
        <v>#REF!</v>
      </c>
      <c r="D4" s="7" t="e">
        <f>IF(C4&gt;1,C4&amp;" tâches",C4&amp;" tâche")</f>
        <v>#REF!</v>
      </c>
      <c r="E4" s="16">
        <f>IFERROR(AVERAGEIFS(tbl_ToDoList[PROGRESSION],#REF!,B4),0)</f>
        <v>0</v>
      </c>
      <c r="F4" s="17" t="str">
        <f>ROUND(E4*100,0)&amp;"% progression"</f>
        <v>0% progression</v>
      </c>
      <c r="G4" s="20" t="e">
        <f t="shared" ref="G4:G6" si="0">ROUND(L4/C4*E4,2)</f>
        <v>#REF!</v>
      </c>
      <c r="H4" s="17" t="e">
        <f>ROUND(G4*100,0)&amp;"% efficience"</f>
        <v>#REF!</v>
      </c>
      <c r="I4" s="19" t="e">
        <f>COUNTIFS(#REF!,B4,tbl_ToDoList[STATUT TÂCHE],Listes!#REF!)</f>
        <v>#REF!</v>
      </c>
      <c r="J4" s="9" t="e">
        <f>COUNTIFS(#REF!,B4,tbl_ToDoList[STATUT TÂCHE],Listes!#REF!)</f>
        <v>#REF!</v>
      </c>
      <c r="K4" s="11" t="e">
        <f>COUNTIFS(#REF!,B4,tbl_ToDoList[STATUT TÂCHE],Listes!#REF!)</f>
        <v>#REF!</v>
      </c>
      <c r="L4" s="15" t="e">
        <f>COUNTIFS(#REF!,B4,tbl_ToDoList[STATUT TÂCHE],Listes!#REF!)</f>
        <v>#REF!</v>
      </c>
    </row>
    <row r="5" spans="2:14" x14ac:dyDescent="0.3">
      <c r="B5" s="11" t="e">
        <f>Listes!#REF!</f>
        <v>#REF!</v>
      </c>
      <c r="C5" s="6" t="e">
        <f>COUNTIFS(#REF!,B5)</f>
        <v>#REF!</v>
      </c>
      <c r="D5" s="7" t="e">
        <f>IF(C5&gt;1,C5&amp;" tâches",C5&amp;" tâche")</f>
        <v>#REF!</v>
      </c>
      <c r="E5" s="16">
        <f>IFERROR(AVERAGEIFS(tbl_ToDoList[PROGRESSION],#REF!,B5),0)</f>
        <v>0</v>
      </c>
      <c r="F5" s="17" t="str">
        <f>ROUND(E5*100,0)&amp;"% progression"</f>
        <v>0% progression</v>
      </c>
      <c r="G5" s="20" t="e">
        <f t="shared" si="0"/>
        <v>#REF!</v>
      </c>
      <c r="H5" s="17" t="e">
        <f>ROUND(G5*100,0)&amp;"% efficience"</f>
        <v>#REF!</v>
      </c>
      <c r="I5" s="19" t="e">
        <f>COUNTIFS(#REF!,B5,tbl_ToDoList[STATUT TÂCHE],Listes!#REF!)</f>
        <v>#REF!</v>
      </c>
      <c r="J5" s="9" t="e">
        <f>COUNTIFS(#REF!,B5,tbl_ToDoList[STATUT TÂCHE],Listes!#REF!)</f>
        <v>#REF!</v>
      </c>
      <c r="K5" s="11" t="e">
        <f>COUNTIFS(#REF!,B5,tbl_ToDoList[STATUT TÂCHE],Listes!#REF!)</f>
        <v>#REF!</v>
      </c>
      <c r="L5" s="15" t="e">
        <f>COUNTIFS(#REF!,B5,tbl_ToDoList[STATUT TÂCHE],Listes!#REF!)</f>
        <v>#REF!</v>
      </c>
    </row>
    <row r="6" spans="2:14" x14ac:dyDescent="0.3">
      <c r="B6" s="11" t="e">
        <f>Listes!#REF!</f>
        <v>#REF!</v>
      </c>
      <c r="C6" s="6" t="e">
        <f>COUNTIFS(#REF!,B6)</f>
        <v>#REF!</v>
      </c>
      <c r="D6" s="7" t="e">
        <f>IF(C6&gt;1,C6&amp;" tâches",C6&amp;" tâche")</f>
        <v>#REF!</v>
      </c>
      <c r="E6" s="16">
        <f>IFERROR(AVERAGEIFS(tbl_ToDoList[PROGRESSION],#REF!,B6),0)</f>
        <v>0</v>
      </c>
      <c r="F6" s="17" t="str">
        <f>ROUND(E6*100,0)&amp;"% progression"</f>
        <v>0% progression</v>
      </c>
      <c r="G6" s="20" t="e">
        <f t="shared" si="0"/>
        <v>#REF!</v>
      </c>
      <c r="H6" s="17" t="e">
        <f>ROUND(G6*100,0)&amp;"% efficience"</f>
        <v>#REF!</v>
      </c>
      <c r="I6" s="19" t="e">
        <f>COUNTIFS(#REF!,B6,tbl_ToDoList[STATUT TÂCHE],Listes!#REF!)</f>
        <v>#REF!</v>
      </c>
      <c r="J6" s="9" t="e">
        <f>COUNTIFS(#REF!,B6,tbl_ToDoList[STATUT TÂCHE],Listes!#REF!)</f>
        <v>#REF!</v>
      </c>
      <c r="K6" s="11" t="e">
        <f>COUNTIFS(#REF!,B6,tbl_ToDoList[STATUT TÂCHE],Listes!#REF!)</f>
        <v>#REF!</v>
      </c>
      <c r="L6" s="15" t="e">
        <f>COUNTIFS(#REF!,B6,tbl_ToDoList[STATUT TÂCHE],Listes!#REF!)</f>
        <v>#REF!</v>
      </c>
    </row>
    <row r="7" spans="2:14" x14ac:dyDescent="0.3">
      <c r="B7" s="1" t="s">
        <v>1</v>
      </c>
      <c r="C7" s="1" t="e">
        <f>SUM(C3:C6)</f>
        <v>#REF!</v>
      </c>
      <c r="D7" s="1" t="e">
        <f t="shared" ref="D7" si="1">IF(C7&gt;1,C7&amp;" tâches",C7&amp;" tâche")</f>
        <v>#REF!</v>
      </c>
      <c r="E7" s="3">
        <f>IFERROR(AVERAGE(tbl_ToDoList[PROGRESSION]),0)</f>
        <v>0.53846153846153844</v>
      </c>
      <c r="G7" s="23" t="e">
        <f>L7/C7*E7</f>
        <v>#REF!</v>
      </c>
      <c r="H7" s="1" t="e">
        <f>ROUND(G7*100,0)&amp;"% efficience"</f>
        <v>#REF!</v>
      </c>
      <c r="I7" s="1" t="e">
        <f>SUM(I3:I6)</f>
        <v>#REF!</v>
      </c>
      <c r="J7" s="1" t="e">
        <f t="shared" ref="J7:L7" si="2">SUM(J3:J6)</f>
        <v>#REF!</v>
      </c>
      <c r="K7" s="1" t="e">
        <f t="shared" si="2"/>
        <v>#REF!</v>
      </c>
      <c r="L7" s="1" t="e">
        <f t="shared" si="2"/>
        <v>#REF!</v>
      </c>
    </row>
    <row r="8" spans="2:14" x14ac:dyDescent="0.3">
      <c r="E8" s="4" t="str">
        <f>ROUND(E7*100,0)&amp;"%"</f>
        <v>54%</v>
      </c>
      <c r="G8" s="4" t="e">
        <f>ROUND(G7*100,0)&amp;"%"</f>
        <v>#REF!</v>
      </c>
    </row>
    <row r="14" spans="2:14" x14ac:dyDescent="0.3">
      <c r="G14" s="21"/>
    </row>
    <row r="15" spans="2:14" x14ac:dyDescent="0.3">
      <c r="G15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11</vt:i4>
      </vt:variant>
    </vt:vector>
  </HeadingPairs>
  <TitlesOfParts>
    <vt:vector size="16" baseType="lpstr">
      <vt:lpstr>ToDoList</vt:lpstr>
      <vt:lpstr>TDB Global</vt:lpstr>
      <vt:lpstr>TDB Personne</vt:lpstr>
      <vt:lpstr>Listes</vt:lpstr>
      <vt:lpstr>Calculs TDB GLOBAL</vt:lpstr>
      <vt:lpstr>'Calculs TDB PERSONNE'!Axes</vt:lpstr>
      <vt:lpstr>'TDB Personne'!Axes</vt:lpstr>
      <vt:lpstr>Axes</vt:lpstr>
      <vt:lpstr>'Calculs TDB PERSONNE'!Marques</vt:lpstr>
      <vt:lpstr>'Calculs TDB PERSONNE'!Personnes</vt:lpstr>
      <vt:lpstr>'TDB Personne'!Personnes</vt:lpstr>
      <vt:lpstr>Personnes</vt:lpstr>
      <vt:lpstr>'Calculs TDB PERSONNE'!Projets</vt:lpstr>
      <vt:lpstr>'TDB Personne'!Projets</vt:lpstr>
      <vt:lpstr>Projets</vt:lpstr>
      <vt:lpstr>TypeTache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Fauconnier</dc:creator>
  <cp:lastModifiedBy>Nathan Fauconnier</cp:lastModifiedBy>
  <cp:lastPrinted>2024-10-08T11:18:00Z</cp:lastPrinted>
  <dcterms:created xsi:type="dcterms:W3CDTF">2024-09-05T22:30:31Z</dcterms:created>
  <dcterms:modified xsi:type="dcterms:W3CDTF">2025-03-12T12:20:03Z</dcterms:modified>
</cp:coreProperties>
</file>